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Beginner's Guide" sheetId="2" state="visible" r:id="rId4"/>
    <sheet name="Quick Facts" sheetId="3" state="visible" r:id="rId5"/>
    <sheet name="NOFO Roadmap" sheetId="4" state="visible" r:id="rId6"/>
    <sheet name="Timeline" sheetId="5" state="visible" r:id="rId7"/>
    <sheet name="Scoring Calculator" sheetId="6" state="visible" r:id="rId8"/>
    <sheet name="Point Recovery Plan" sheetId="7" state="visible" r:id="rId9"/>
    <sheet name="Tier 2 Calculator" sheetId="8" state="visible" r:id="rId10"/>
    <sheet name="Evidence Tracker" sheetId="9" state="visible" r:id="rId11"/>
    <sheet name="Checklist" sheetId="10" state="visible" r:id="rId12"/>
    <sheet name="Tips &amp; Lessons" sheetId="11" state="visible" r:id="rId13"/>
    <sheet name="Glossary"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<sst xmlns="http://schemas.openxmlformats.org/spreadsheetml/2006/main" count="900" uniqueCount="782">
  <si>
    <t xml:space="preserve">FY2026 CoC Program Competition</t>
  </si>
  <si>
    <t xml:space="preserve">NOFO Navigator &amp; Scoring Workbook</t>
  </si>
  <si>
    <t xml:space="preserve">Version 1.4  |  July 1, 2026  |  Based on NOFO CPD-2600-DC-0025 (published June 1, 2026)</t>
  </si>
  <si>
    <t xml:space="preserve">WHAT THIS IS</t>
  </si>
  <si>
    <t xml:space="preserve">A working tool for CoC directors and Collaborative Applicant staff preparing the FY2026 CoC Program Competition application, due in e-snaps on August 26, 2026 (plan for 5:00 PM ET; see Quick Facts for the deadline-time conflict). Every point value and requirement cites a page in the NOFO (CPD-2600-DC-0025) so you can verify it yourself.</t>
  </si>
  <si>
    <t xml:space="preserve">HOW TO USE IT</t>
  </si>
  <si>
    <t xml:space="preserve">New to the competition? Start with the Beginner's Guide tab. Then work left to right: Quick Facts orients you; NOFO Roadmap explains what each NOFO section requires; Timeline plans backwards from August 26 (fill in Owner and Status); Scoring Calculator self-assesses all 200 base + 20 bonus points (enter estimates in the blue column); Point Recovery Plan shows where your biggest recoverable gaps are and turns them into assignments; Tier 2 Calculator models how ranking converts to national project scores; Evidence Tracker manages every letter, MOU, and screenshot you need to gather; Checklist covers pre-flight, data, and attachment checks; Tips &amp; Lessons gives sourced real-world advice; Glossary defines terms.</t>
  </si>
  <si>
    <t xml:space="preserve">COLOR KEY</t>
  </si>
  <si>
    <t xml:space="preserve">Blue text on cream background = cells YOU fill in. Black text = calculated formulas (do not overwrite). Yellow rows = totals. Dropdowns are provided where a list applies.</t>
  </si>
  <si>
    <t xml:space="preserve">CRITICAL CONTEXT</t>
  </si>
  <si>
    <t xml:space="preserve">Tier 1 is 60% of your Annual Renewal Demand this year - meaning 40% of your renewal funding competes nationally on merit (NOFO pp. 30, 90). Historically ~90%+ was protected. Your CoC Application score drives up to 50 of the 100 Tier 2 points for every project in Tier 2. The CoC Application has never mattered more.</t>
  </si>
  <si>
    <t xml:space="preserve">DISCLAIMER</t>
  </si>
  <si>
    <t xml:space="preserve">This is an unofficial preparation aid, not HUD guidance. It summarizes NOFO CPD-2600-DC-0025; where this workbook and the NOFO differ, the NOFO controls. Always verify against the NOFO PDF and HUD's Detailed Instructions before relying on any item. Policy questions: CoCNOFO@hud.gov. Note: provisions carried forward from the FY2025 NOFO remain subject to ongoing litigation (NAEH v. HUD); monitor HUD announcements.</t>
  </si>
  <si>
    <t xml:space="preserve">PREPARED BY</t>
  </si>
  <si>
    <t xml:space="preserve">Gaither Stephens, CEO, Gaither Dynamic. Built with Claude Cowork (Claude Fable 5, Anthropic). Shared as-is to help CoCs prepare for the FY2026 competition.</t>
  </si>
  <si>
    <t xml:space="preserve">VERSION HISTORY</t>
  </si>
  <si>
    <t xml:space="preserve">v1.0 (June 9, 2026) - Initial release based on NOFO as published June 1, 2026.  v1.1 (June 10, 2026) - Clarified the $4.04B funding composition; Tier 2 Calculator now offers a choice of CoC-score basis (base/200 vs. base+bonus/220) because the NOFO does not state whether bonus points count toward the proportional score; YHDP wording corrected; terminology aligned to HUD's exact headings.  v1.2 (June 10, 2026) - Added three tabs: Beginner's Guide (plain-language survival guide for new directors), Point Recovery Plan (auto-computed gaps by category plus an action plan), and Evidence Tracker (every letter, MOU, and screenshot to gather, by criterion).  v1.3 (July 1, 2026) - Deadline guidance updated: HUD's competition webpage now lists 5:00 PM ET while the NOFO prints 8:00 PM (cover) and 11:59:59 PM (p. 96) - plan for 5:00 PM ET. Added the June 29 NAEH v. HUD ruling (FY2025 rules vacated; the FY2026 competition stands for now). Noted that HUD's June FAQ leaves the Tier 2 bonus-points question unanswered.  v1.4 (July 1, 2026) - Full accuracy audit: all 52 criteria, point values, and page citations machine-checked against the NOFO PDF; Tier 2 ranking formula re-verified against p. 90; Tier 2 basis note reworded (which basis is lower depends on your bonus points).</t>
  </si>
  <si>
    <t xml:space="preserve">New to the CoC Competition? Start Here.</t>
  </si>
  <si>
    <t xml:space="preserve">Plain language only. Details live in the other tabs; full definitions in the Glossary tab.</t>
  </si>
  <si>
    <t xml:space="preserve">THE WHOLE COMPETITION IN ONE LINE</t>
  </si>
  <si>
    <t xml:space="preserve">GIW  &gt;  publish local competition  &gt;  score &amp; rank projects  &gt;  written notices (by Aug 11)  &gt;  Priority Listing + CoC Application + project applications  &gt;  submit in e-snaps (target Aug 24; deadline Aug 26, 8:00 PM ET)  &gt;  HUD awards (by Dec 1)</t>
  </si>
  <si>
    <t xml:space="preserve">#</t>
  </si>
  <si>
    <t xml:space="preserve">If you read nothing else - do these 8 things</t>
  </si>
  <si>
    <t xml:space="preserve">What it means in plain language</t>
  </si>
  <si>
    <t xml:space="preserve">Confirm your GIW</t>
  </si>
  <si>
    <t xml:space="preserve">The Grant Inventory Worksheet is HUD's list of your grants that are eligible for renewal. If it is wrong, you renew the wrong amounts. Reconcile it with your HUD field office immediately.</t>
  </si>
  <si>
    <t xml:space="preserve">Know your ARD</t>
  </si>
  <si>
    <t xml:space="preserve">Add up one year of all renewable grants - that is your Annual Renewal Demand. This year, 60% of it (Tier 1) is relatively protected; everything above that competes nationally. This one number drives your whole strategy.</t>
  </si>
  <si>
    <t xml:space="preserve">Publish your local competition</t>
  </si>
  <si>
    <t xml:space="preserve">Post on your CoC website: how to apply, the local deadline, and the exact rating tool you will score with (point values visible). Screenshot every posting so the system date shows - HUD scores your transparency.</t>
  </si>
  <si>
    <t xml:space="preserve">Score and rank every project</t>
  </si>
  <si>
    <t xml:space="preserve">A panel with no conflicts of interest scores projects using the published tool. Every project gets a unique rank. If the board moves a project out of score order, write down why.</t>
  </si>
  <si>
    <t xml:space="preserve">Send written decisions by August 11</t>
  </si>
  <si>
    <t xml:space="preserve">Every applicant gets a letter (outside e-snaps) saying accepted-and-ranked, rejected, or reduced - with reasons. Missing this deadline costs points and invites appeals.</t>
  </si>
  <si>
    <t xml:space="preserve">Build the CoC Application</t>
  </si>
  <si>
    <t xml:space="preserve">The 200-point narrative about your whole homeless response system. It is the biggest single factor in whether your Tier 2 projects survive nationally. Work the Scoring Calculator tab line by line.</t>
  </si>
  <si>
    <t xml:space="preserve">Build the Priority Listing and project applications</t>
  </si>
  <si>
    <t xml:space="preserve">The Priority Listing is your official ranked list, plus reallocation forms and form HUD-2991. Each project also submits its own application in e-snaps; renewal project names must match grant agreements exactly.</t>
  </si>
  <si>
    <t xml:space="preserve">Submit early - target August 24</t>
  </si>
  <si>
    <t xml:space="preserve">The deadline is August 26, and late means ineligible, no exceptions. HUD's materials print three different times (5:00 PM ET on HUD's webpage, 8:00 PM ET on the NOFO cover, 11:59:59 PM on p. 96) - plan for 5:00 PM ET. e-snaps has frozen on CoCs at past deadlines. Two days of buffer is the cheapest insurance in this competition.</t>
  </si>
  <si>
    <t xml:space="preserve">Ten terms you must know</t>
  </si>
  <si>
    <t xml:space="preserve">Plain-language meaning</t>
  </si>
  <si>
    <t xml:space="preserve">ARD</t>
  </si>
  <si>
    <t xml:space="preserve">Annual Renewal Demand - the yearly cost of renewing all your eligible grants. Tier 1 = 60% of this.</t>
  </si>
  <si>
    <t xml:space="preserve">GIW</t>
  </si>
  <si>
    <t xml:space="preserve">Grant Inventory Worksheet - HUD's list of your renewable grants. Verify it early.</t>
  </si>
  <si>
    <t xml:space="preserve">FPRN</t>
  </si>
  <si>
    <t xml:space="preserve">Final Pro Rata Need - HUD's formula amount for your geography; sets caps for CoC Bonus, Planning, and UFA costs.</t>
  </si>
  <si>
    <t xml:space="preserve">PPRN</t>
  </si>
  <si>
    <t xml:space="preserve">Preliminary Pro Rata Need - the preliminary formula amount; sets the DV Bonus cap (20%).</t>
  </si>
  <si>
    <t xml:space="preserve">Tier 1</t>
  </si>
  <si>
    <t xml:space="preserve">The protected portion: 60% of ARD. Funded if your projects pass pass/fail review.</t>
  </si>
  <si>
    <t xml:space="preserve">Tier 2</t>
  </si>
  <si>
    <t xml:space="preserve">Everything above Tier 1. Competes against every other CoC in the country on a 100-point project score.</t>
  </si>
  <si>
    <t xml:space="preserve">CoC Bonus</t>
  </si>
  <si>
    <t xml:space="preserve">Extra money (up to 15% of FPRN) you can request for new projects.</t>
  </si>
  <si>
    <t xml:space="preserve">DV Bonus</t>
  </si>
  <si>
    <t xml:space="preserve">Extra money (up to 20% of PPRN) for projects serving survivors of domestic violence - this year including Transitional Housing.</t>
  </si>
  <si>
    <t xml:space="preserve">Priority Listing</t>
  </si>
  <si>
    <t xml:space="preserve">Your official ranked list of every project, submitted in e-snaps with the application.</t>
  </si>
  <si>
    <t xml:space="preserve">Collaborative Applicant</t>
  </si>
  <si>
    <t xml:space="preserve">The one organization designated to submit the whole Consolidated Application for your CoC.</t>
  </si>
  <si>
    <t xml:space="preserve">Item</t>
  </si>
  <si>
    <t xml:space="preserve">FY2026 Fact</t>
  </si>
  <si>
    <t xml:space="preserve">NOFO page</t>
  </si>
  <si>
    <t xml:space="preserve">Funding opportunity number</t>
  </si>
  <si>
    <t xml:space="preserve">CPD-2600-DC-0025</t>
  </si>
  <si>
    <t xml:space="preserve">Cover</t>
  </si>
  <si>
    <t xml:space="preserve">Application deadline</t>
  </si>
  <si>
    <t xml:space="preserve">August 26, 2026, in e-snaps. CAUTION - HUD's materials conflict on the time: the NOFO prints 8:00 PM ET (cover, pp. 3, 5, 59, 115) and 11:59:59 PM (p. 96), and HUD's competition webpage listed 5:00 PM ET as of July 1, 2026. Treat the earliest time, 5:00 PM ET, as the operative deadline and do not test it.</t>
  </si>
  <si>
    <t xml:space="preserve">4, 96</t>
  </si>
  <si>
    <t xml:space="preserve">Total available</t>
  </si>
  <si>
    <t xml:space="preserve">Approximately $4,040,000,000 total through this NOFO (HUD's stated figure, p. 6): ~$4,010,000,000 from the FY2026 appropriation (P.L. 119-75) plus ~$52,000,000 in FY2025 funds (P.L. 119-4) for DV Bonus. ~7,000 awards expected.</t>
  </si>
  <si>
    <t xml:space="preserve">6-7</t>
  </si>
  <si>
    <t xml:space="preserve">New project funds</t>
  </si>
  <si>
    <t xml:space="preserve">$1,300,000,000 for new projects, with priority for Transitional Housing (TH) and Supportive Services Only (SSO) projects - new TH/SSO are selected first in the Tier 2 sequence</t>
  </si>
  <si>
    <t xml:space="preserve">34-35, 88</t>
  </si>
  <si>
    <t xml:space="preserve">60% of CoC's Annual Renewal Demand (ARD); the remaining 40% of ARD competes in Tier 2</t>
  </si>
  <si>
    <t xml:space="preserve">30, 90</t>
  </si>
  <si>
    <t xml:space="preserve">Tier 2 project score</t>
  </si>
  <si>
    <t xml:space="preserve">100 points: up to 50 from CoC Application score (proportional), up to 40 from CoC ranking position, up to 10 for supportive service participation requirements (SSO and HMIS projects get the 10 automatically). CAUTION: the NOFO does not state whether the 20 bonus/preference points count toward the proportional CoC score, and its example cites a stale '65 out of 130' - the Tier 2 Calculator models both bases; verify with HUD (still unanswered in HUD's June FAQ as of July 1, 2026).</t>
  </si>
  <si>
    <t xml:space="preserve">90</t>
  </si>
  <si>
    <t xml:space="preserve">CoC Application (Merit Review)</t>
  </si>
  <si>
    <t xml:space="preserve">200 points base + up to 6 (Merger/UFA) + up to 14 (Policy Initiative preference) = 220 max</t>
  </si>
  <si>
    <t xml:space="preserve">69-70, 84-85</t>
  </si>
  <si>
    <t xml:space="preserve">Match</t>
  </si>
  <si>
    <t xml:space="preserve">25% of all grant funds except leasing, cash or in-kind (24 CFR 578.73); YHDP renewal/replacement may seek exemption</t>
  </si>
  <si>
    <t xml:space="preserve">26</t>
  </si>
  <si>
    <t xml:space="preserve">Up to 15% of FPRN (generally $500,000 min - $5,000,000 max; different bands for split/merged/Tribal CoCs)</t>
  </si>
  <si>
    <t xml:space="preserve">11-12, 35</t>
  </si>
  <si>
    <t xml:space="preserve">Up to 20% of PPRN ($50,000 min, $5,000,000 max); NEW: Transitional Housing is now an eligible DV Bonus activity; min $104M nationally</t>
  </si>
  <si>
    <t xml:space="preserve">12, 35, 88, 91</t>
  </si>
  <si>
    <t xml:space="preserve">CoC Planning cap</t>
  </si>
  <si>
    <t xml:space="preserve">5% of FPRN, up to $1,500,000 (or $50,000, whichever is greater); 1-year term</t>
  </si>
  <si>
    <t xml:space="preserve">25</t>
  </si>
  <si>
    <t xml:space="preserve">UFA Costs cap</t>
  </si>
  <si>
    <t xml:space="preserve">Lesser of 3% of FPRN or $1,250,000</t>
  </si>
  <si>
    <t xml:space="preserve">Project admin cap</t>
  </si>
  <si>
    <t xml:space="preserve">10% of total funding requested</t>
  </si>
  <si>
    <t xml:space="preserve">22, 86</t>
  </si>
  <si>
    <t xml:space="preserve">Eligible new project types (CoC Bonus/reallocation)</t>
  </si>
  <si>
    <t xml:space="preserve">SSO; TH; PH-PSH; PH-RRH; dedicated HMIS; SSO-Coordinated Entry. No new Joint TH/PH-RRH applications accepted</t>
  </si>
  <si>
    <t xml:space="preserve">13, 35</t>
  </si>
  <si>
    <t xml:space="preserve">PH floor for families</t>
  </si>
  <si>
    <t xml:space="preserve">HUD ensures at least $430,000,000 to permanent housing projects serving families with children</t>
  </si>
  <si>
    <t xml:space="preserve">89</t>
  </si>
  <si>
    <t xml:space="preserve">15-day rule</t>
  </si>
  <si>
    <t xml:space="preserve">CoC must notify all project applicants in writing, outside e-snaps, of acceptance/rejection/reduction with reasons, no later than August 11, 2026 (15 days before deadline) - scored in criterion a.(2)</t>
  </si>
  <si>
    <t xml:space="preserve">71, 96, 99</t>
  </si>
  <si>
    <t xml:space="preserve">Attachment date range</t>
  </si>
  <si>
    <t xml:space="preserve">All attachments (incl. HUD-2991) must be dated December 10, 2025 - August 26, 2026</t>
  </si>
  <si>
    <t xml:space="preserve">46, 98</t>
  </si>
  <si>
    <t xml:space="preserve">Award announcement</t>
  </si>
  <si>
    <t xml:space="preserve">No later than December 1, 2026 (required by FY26 appropriations act)</t>
  </si>
  <si>
    <t xml:space="preserve">4, 37</t>
  </si>
  <si>
    <t xml:space="preserve">Performance period</t>
  </si>
  <si>
    <t xml:space="preserve">Estimated January 1 - December 31, 2027; renewals = grants expiring in CY2027</t>
  </si>
  <si>
    <t xml:space="preserve">4, 38</t>
  </si>
  <si>
    <t xml:space="preserve">Policy direction</t>
  </si>
  <si>
    <t xml:space="preserve">NOFO explicitly moves away from Housing First toward self-sufficiency, treatment, service participation, and public-safety cooperation - this shapes scoring throughout (see Scoring Calculator)</t>
  </si>
  <si>
    <t xml:space="preserve">28-31</t>
  </si>
  <si>
    <t xml:space="preserve">NOFO Section</t>
  </si>
  <si>
    <t xml:space="preserve">Pages</t>
  </si>
  <si>
    <t xml:space="preserve">What it covers</t>
  </si>
  <si>
    <t xml:space="preserve">Action for your CoC</t>
  </si>
  <si>
    <t xml:space="preserve">Status</t>
  </si>
  <si>
    <t xml:space="preserve">I. Basic Information</t>
  </si>
  <si>
    <t xml:space="preserve">5-8</t>
  </si>
  <si>
    <t xml:space="preserve">Summary of the opportunity, funding amounts, agency contacts.</t>
  </si>
  <si>
    <t xml:space="preserve">Read first. Note CoCNOFO@hud.gov for policy questions; e-snaps AAQ for system questions.</t>
  </si>
  <si>
    <t xml:space="preserve">II. Eligibility</t>
  </si>
  <si>
    <t xml:space="preserve">9-27</t>
  </si>
  <si>
    <t xml:space="preserve">Eligible applicants (24 CFR 578.15; for-profits ineligible), eligible applications, CoC/DV Bonus rules, caps, match (25%), faith-based provisions.</t>
  </si>
  <si>
    <t xml:space="preserve">Confirm every applicant's eligibility docs; calculate your max request: ARD + CoC Bonus + DV Bonus + Planning (+ UFA). Line up 25% match commitments now.</t>
  </si>
  <si>
    <t xml:space="preserve">III. Program Description</t>
  </si>
  <si>
    <t xml:space="preserve">28-43</t>
  </si>
  <si>
    <t xml:space="preserve">Goals and policy priorities: self-sufficiency focus, TH/SSO priority, treatment and recovery emphasis, reallocation rules, program history.</t>
  </si>
  <si>
    <t xml:space="preserve">Read pp. 28-31 closely - the policy framing tells you how narratives will be read. Plan reallocations (grants expiring CY2027 only; DV-to-DV; YHDP-to-youth).</t>
  </si>
  <si>
    <t xml:space="preserve">IV. Application Contents &amp; Format</t>
  </si>
  <si>
    <t xml:space="preserve">44-57</t>
  </si>
  <si>
    <t xml:space="preserve">Required forms, assurances, certifications, budgets (admin &lt;=10%), narratives, attachments.</t>
  </si>
  <si>
    <t xml:space="preserve">Build the attachments list early (see Checklist tab). HUD-2991 must be dated 12/10/2025-8/26/2026.</t>
  </si>
  <si>
    <t xml:space="preserve">V.A Threshold Review</t>
  </si>
  <si>
    <t xml:space="preserve">58-69</t>
  </si>
  <si>
    <t xml:space="preserve">Pass/fail requirements: timely + complete submission, applicant eligibility, project eligibility certifications (incl. anti-discrimination and no-drug-enablement certifications), renewal performance thresholds, new-project quality thresholds by component.</t>
  </si>
  <si>
    <t xml:space="preserve">Screen every project against thresholds BEFORE local ranking - a failed threshold wastes a ranking slot. New TH must be designed for ~20 hrs/week service engagement; new SSO street outreach must show law-enforcement cooperation.</t>
  </si>
  <si>
    <t xml:space="preserve">V.B Merit Review</t>
  </si>
  <si>
    <t xml:space="preserve">69-86</t>
  </si>
  <si>
    <t xml:space="preserve">The 200-point CoC Application scoring rubric + 6 merger/UFA bonus + 14 preference points.</t>
  </si>
  <si>
    <t xml:space="preserve">Work through the Scoring Calculator tab line by line. Assign an owner and evidence source for every criterion.</t>
  </si>
  <si>
    <t xml:space="preserve">V.C Risk Review</t>
  </si>
  <si>
    <t xml:space="preserve">86-87</t>
  </si>
  <si>
    <t xml:space="preserve">HUD risk assessment: financial management, performance history, 'history of subsidizing or facilitating illicit drug use,' discrimination history.</t>
  </si>
  <si>
    <t xml:space="preserve">Resolve open monitoring findings, audits, and arrears now; document fixes.</t>
  </si>
  <si>
    <t xml:space="preserve">V.D Selection Process</t>
  </si>
  <si>
    <t xml:space="preserve">87-95</t>
  </si>
  <si>
    <t xml:space="preserve">Tier 1/Tier 2 mechanics, selection sequence ($104M DV floor, $430M PH-families floor, $1.3B new-project pool with TH/SSO first), Tier 2 scoring formula, funding-diversity caps.</t>
  </si>
  <si>
    <t xml:space="preserve">Model your ranking in the Tier 2 Calculator tab. Decide tier placement strategically - any project may be placed in Tier 1.</t>
  </si>
  <si>
    <t xml:space="preserve">VI. Submission Requirements</t>
  </si>
  <si>
    <t xml:space="preserve">96-105</t>
  </si>
  <si>
    <t xml:space="preserve">Deadlines, e-snaps submission method, attachment date rules, technical-error cure process (7 calendar days), waivers.</t>
  </si>
  <si>
    <t xml:space="preserve">Target full e-snaps submission by August 24 (48 hours early). The Priority Listing 'Update List' button has frozen at past deadlines.</t>
  </si>
  <si>
    <t xml:space="preserve">VII. Post-Award</t>
  </si>
  <si>
    <t xml:space="preserve">106-114</t>
  </si>
  <si>
    <t xml:space="preserve">Administrative requirements, environmental review, NSPIRE standards (from Oct 1, 2026), remedies, reporting.</t>
  </si>
  <si>
    <t xml:space="preserve">Brief project applicants on what they are signing up for - renewals are re-evaluated annually.</t>
  </si>
  <si>
    <t xml:space="preserve">VIII. Contact &amp; Support</t>
  </si>
  <si>
    <t xml:space="preserve">115-122</t>
  </si>
  <si>
    <t xml:space="preserve">Contacts, e-snaps and SAM.gov help, debriefing and appeals (solo applicant: 30 days; denied/decreased funding: 45 days).</t>
  </si>
  <si>
    <t xml:space="preserve">Calendar the appeal windows; request a debrief after awards regardless of outcome.</t>
  </si>
  <si>
    <t xml:space="preserve">Appendix I. Definitions</t>
  </si>
  <si>
    <t xml:space="preserve">123-128</t>
  </si>
  <si>
    <t xml:space="preserve">Defined terms used throughout, including 'self-sufficiency' (meeting basic needs without public or private assistance).</t>
  </si>
  <si>
    <t xml:space="preserve">Use HUD's definitions verbatim in narratives - do not assume prior years' meanings.</t>
  </si>
  <si>
    <t xml:space="preserve">Milestone</t>
  </si>
  <si>
    <t xml:space="preserve">Date</t>
  </si>
  <si>
    <t xml:space="preserve">Type</t>
  </si>
  <si>
    <t xml:space="preserve">Depends on #</t>
  </si>
  <si>
    <t xml:space="preserve">Owner</t>
  </si>
  <si>
    <t xml:space="preserve">Notes</t>
  </si>
  <si>
    <t xml:space="preserve">Verify FY2026 HDX submissions were made on time: LSA (due 1/16/2026), FY2024 SPM (due 3/4/2026), 2026 HIC &amp; PIT (due 4/30/2026)</t>
  </si>
  <si>
    <t xml:space="preserve">ASAP</t>
  </si>
  <si>
    <t xml:space="preserve">Verification (scored, b.8)</t>
  </si>
  <si>
    <t xml:space="preserve">These dates have passed - confirm timely submission and gather confirmations; worth 2 points and feeds many criteria (NOFO pp. 73-74).</t>
  </si>
  <si>
    <t xml:space="preserve">Pre-flight: SAM.gov active, UEI correct in e-snaps, org names identical in SAM/e-snaps, Applicant Profiles updated and re-marked Complete</t>
  </si>
  <si>
    <t xml:space="preserve">By Jun 19, 2026</t>
  </si>
  <si>
    <t xml:space="preserve">Recommended</t>
  </si>
  <si>
    <t xml:space="preserve">See Checklist tab section A. SAM fixes can take weeks.</t>
  </si>
  <si>
    <t xml:space="preserve">Read NOFO + HUD Detailed Instructions; brief CoC board; assign criterion owners in Scoring Calculator</t>
  </si>
  <si>
    <t xml:space="preserve">HUD webinar was June 4, 2026 (recorded). FY2026 Detailed Instructions and Navigational Guides posting to HUD's CoC page.</t>
  </si>
  <si>
    <t xml:space="preserve">Publish local competition timeline, rating tool (with points), and ranking policies on CoC website</t>
  </si>
  <si>
    <t xml:space="preserve">By Jun 26, 2026</t>
  </si>
  <si>
    <t xml:space="preserve">3</t>
  </si>
  <si>
    <t xml:space="preserve">Public posting evidence needs system-generated dates (screenshots with date visible). Scored in a.(1)-a.(2).</t>
  </si>
  <si>
    <t xml:space="preserve">Release local RFP for new projects (TH/SSO priority, DV Bonus incl. TH, reallocation projects)</t>
  </si>
  <si>
    <t xml:space="preserve">4</t>
  </si>
  <si>
    <t xml:space="preserve">Invite new and faith-based applicants - scored in a.(2) and c.(3). Run partner outreach for treatment/recovery/workforce providers (feeds c.5, c.10).</t>
  </si>
  <si>
    <t xml:space="preserve">Complete renewal project evaluations using published methodology; announce APR data-pull date in advance</t>
  </si>
  <si>
    <t xml:space="preserve">By Jul 3, 2026</t>
  </si>
  <si>
    <t xml:space="preserve">High-performing CoCs scored renewals before the NOFO dropped (LAHSA model).</t>
  </si>
  <si>
    <t xml:space="preserve">Local applications (new + renewal) due to Collaborative Applicant</t>
  </si>
  <si>
    <t xml:space="preserve">By Jul 10, 2026</t>
  </si>
  <si>
    <t xml:space="preserve">5</t>
  </si>
  <si>
    <t xml:space="preserve">6+ weeks before HUD deadline preserves correction time (KCRHA model: local due Jul 3).</t>
  </si>
  <si>
    <t xml:space="preserve">Collect supportive-service participation evidence: occupancy agreement / service agreement language from every housing project</t>
  </si>
  <si>
    <t xml:space="preserve">By Jul 17, 2026</t>
  </si>
  <si>
    <t xml:space="preserve">7</t>
  </si>
  <si>
    <t xml:space="preserve">Triple-scored: merit c.(7) 8 pts, Tier 2 10 pts/project, local rating a.(1). Draft model CoC-wide agreement language.</t>
  </si>
  <si>
    <t xml:space="preserve">Chase leveraging and partnership letters (housing, healthcare, workforce, VA, PHA, victim services, CCBHC/treatment)</t>
  </si>
  <si>
    <t xml:space="preserve">By Jul 24, 2026</t>
  </si>
  <si>
    <t xml:space="preserve">In FY2024, 60% of CoCs scored zero on housing leveraging and 42% zero on healthcare leveraging - letters were missing or non-conforming.</t>
  </si>
  <si>
    <t xml:space="preserve">Non-conflicted panel scores and ranks all projects; document any out-of-score-order moves in writing</t>
  </si>
  <si>
    <t xml:space="preserve">6,7</t>
  </si>
  <si>
    <t xml:space="preserve">Conflict-of-interest attestations; written justification protects you in a.(2) and on appeal.</t>
  </si>
  <si>
    <t xml:space="preserve">Local appeals window (publish grounds; short fixed window)</t>
  </si>
  <si>
    <t xml:space="preserve">Jul 27-31, 2026</t>
  </si>
  <si>
    <t xml:space="preserve">10</t>
  </si>
  <si>
    <t xml:space="preserve">Alameda model: 2 business days; math errors flagged within 24 hours.</t>
  </si>
  <si>
    <t xml:space="preserve">CoC board approves final ranking and Priority Listing</t>
  </si>
  <si>
    <t xml:space="preserve">By Aug 5, 2026</t>
  </si>
  <si>
    <t xml:space="preserve">11</t>
  </si>
  <si>
    <t xml:space="preserve">Written notification to ALL project applicants (accepted/ranked, rejected, reduced + reasons), outside e-snaps</t>
  </si>
  <si>
    <t xml:space="preserve">By Aug 11, 2026</t>
  </si>
  <si>
    <t xml:space="preserve">HUD HARD DEADLINE</t>
  </si>
  <si>
    <t xml:space="preserve">12</t>
  </si>
  <si>
    <t xml:space="preserve">15 days before Aug 26. Missing this forfeits a.(2) points (NOFO pp. 71, 96). Keep dated copies as attachments.</t>
  </si>
  <si>
    <t xml:space="preserve">Post complete Consolidated Application (CoC Application + Priority Listing + all projects) publicly</t>
  </si>
  <si>
    <t xml:space="preserve">By Aug 17, 2026</t>
  </si>
  <si>
    <t xml:space="preserve">Screenshot with system-generated date. Required before submission for a.(2).</t>
  </si>
  <si>
    <t xml:space="preserve">Final QA: every narrative answers every element (numbered responses); verb tenses match questions; attachments dated 12/10/25-8/26/26</t>
  </si>
  <si>
    <t xml:space="preserve">Aug 17-21, 2026</t>
  </si>
  <si>
    <t xml:space="preserve">13,14</t>
  </si>
  <si>
    <t xml:space="preserve">Top 3 FY2024 score-loss causes: incomplete multipart answers, convoluted answers, wrong tense.</t>
  </si>
  <si>
    <t xml:space="preserve">Submit full Consolidated Application in e-snaps</t>
  </si>
  <si>
    <t xml:space="preserve">By Aug 24, 2026</t>
  </si>
  <si>
    <t xml:space="preserve">Recommended (buffer)</t>
  </si>
  <si>
    <t xml:space="preserve">15</t>
  </si>
  <si>
    <t xml:space="preserve">48-hour buffer. If Priority Listing 'Update List' freezes, email e-snaps@hud.gov subject 'URGENT Project Listing Issue'.</t>
  </si>
  <si>
    <t xml:space="preserve">HUD application deadline</t>
  </si>
  <si>
    <t xml:space="preserve">Aug 26, 2026, plan for 5:00 PM ET</t>
  </si>
  <si>
    <t xml:space="preserve">16</t>
  </si>
  <si>
    <t xml:space="preserve">Late = ineligible (threshold V.A.1).</t>
  </si>
  <si>
    <t xml:space="preserve">HUD technical-error cure window if notified</t>
  </si>
  <si>
    <t xml:space="preserve">7 calendar days from notice</t>
  </si>
  <si>
    <t xml:space="preserve">HUD rule</t>
  </si>
  <si>
    <t xml:space="preserve">17</t>
  </si>
  <si>
    <t xml:space="preserve">NOFO p. 102.</t>
  </si>
  <si>
    <t xml:space="preserve">HUD announces awards</t>
  </si>
  <si>
    <t xml:space="preserve">By Dec 1, 2026</t>
  </si>
  <si>
    <t xml:space="preserve">HUD date</t>
  </si>
  <si>
    <t xml:space="preserve">Required by FY26 appropriations act. Calendar appeal windows: solo applicant 30 days; denied/decreased 45 days.</t>
  </si>
  <si>
    <t xml:space="preserve">FY2026 CoC Application Merit Review Self-Assessment (NOFO Section V.B, pp. 69-86)</t>
  </si>
  <si>
    <t xml:space="preserve">Enter your estimated points in the blue 'Your est. pts' column (0 up to Max). Guidance column states HUD's criteria; cite evidence in Notes. Where HUD awards all-or-nothing, score 0 or Max.</t>
  </si>
  <si>
    <t xml:space="preserve">Ref</t>
  </si>
  <si>
    <t xml:space="preserve">Criterion</t>
  </si>
  <si>
    <t xml:space="preserve">Max pts</t>
  </si>
  <si>
    <t xml:space="preserve">How points are earned (HUD criteria)</t>
  </si>
  <si>
    <t xml:space="preserve">Primary data source</t>
  </si>
  <si>
    <t xml:space="preserve">NOFO pg</t>
  </si>
  <si>
    <t xml:space="preserve">Your est. pts</t>
  </si>
  <si>
    <t xml:space="preserve">Evidence / notes</t>
  </si>
  <si>
    <t xml:space="preserve">a. Project Capacity, Review, and Ranking</t>
  </si>
  <si>
    <t xml:space="preserve">a.(1)i</t>
  </si>
  <si>
    <t xml:space="preserve">Local rating tool: objective criteria</t>
  </si>
  <si>
    <t xml:space="preserve">Local rating/ranking tool (attached, showing points) uses objective criteria - cost-effectiveness, performance data, population served - for at least 50% of available local points.</t>
  </si>
  <si>
    <t xml:space="preserve">Local rating tool</t>
  </si>
  <si>
    <t xml:space="preserve">70-71</t>
  </si>
  <si>
    <t xml:space="preserve">a.(1)ii</t>
  </si>
  <si>
    <t xml:space="preserve">Local rating tool: system performance weight</t>
  </si>
  <si>
    <t xml:space="preserve">System performance measures account for at least 25% of available local rating points.</t>
  </si>
  <si>
    <t xml:space="preserve">a.(1)iii</t>
  </si>
  <si>
    <t xml:space="preserve">Local rating tool: housing project factors</t>
  </si>
  <si>
    <t xml:space="preserve">For housing projects (TH, PH-PSH, PH-RRH), local process considered returns to homelessness, employment income growth, and supportive service participation requirements.</t>
  </si>
  <si>
    <t xml:space="preserve">a.(2)</t>
  </si>
  <si>
    <t xml:space="preserve">Ranking and selection process</t>
  </si>
  <si>
    <t xml:space="preserve">Invited new applicants; posted all parts of the Consolidated Application publicly before the deadline; attached full ranked listing (score, rank, accepted/rejected, funding, reallocations); written notifications outside e-snaps with reasons at least 15 days before HUD's deadline (by Aug 11, 2026).</t>
  </si>
  <si>
    <t xml:space="preserve">Attachments + notifications</t>
  </si>
  <si>
    <t xml:space="preserve">71</t>
  </si>
  <si>
    <t xml:space="preserve">a.(3)</t>
  </si>
  <si>
    <t xml:space="preserve">Reallocation</t>
  </si>
  <si>
    <t xml:space="preserve">Active performance-based reallocation process moving funds from lower- to higher-performing projects, OR cumulative reallocation of at least 20% of ARD between FY2021 and FY2026 competitions.</t>
  </si>
  <si>
    <t xml:space="preserve">Narrative + HUD records</t>
  </si>
  <si>
    <t xml:space="preserve">71-72</t>
  </si>
  <si>
    <t xml:space="preserve">b. System Performance</t>
  </si>
  <si>
    <t xml:space="preserve">b.(1)i</t>
  </si>
  <si>
    <t xml:space="preserve">Unsheltered PIT: 20%+ one-year drop</t>
  </si>
  <si>
    <t xml:space="preserve">At least 20% decrease in unsheltered homelessness, 2026 PIT vs. most recent prior count.</t>
  </si>
  <si>
    <t xml:space="preserve">PIT (HDX)</t>
  </si>
  <si>
    <t xml:space="preserve">72</t>
  </si>
  <si>
    <t xml:space="preserve">b.(1)ii</t>
  </si>
  <si>
    <t xml:space="preserve">Unsheltered PIT: consecutive declines</t>
  </si>
  <si>
    <t xml:space="preserve">Decreases in unsheltered count in BOTH 2024-to-2025 AND 2025-to-2026 PIT counts.</t>
  </si>
  <si>
    <t xml:space="preserve">b.(1)iii</t>
  </si>
  <si>
    <t xml:space="preserve">Unsheltered PIT: 2024 vs 2026</t>
  </si>
  <si>
    <t xml:space="preserve">Any decrease in unsheltered count between 2024 and 2026 PIT.</t>
  </si>
  <si>
    <t xml:space="preserve">b.(1)iv</t>
  </si>
  <si>
    <t xml:space="preserve">Unsheltered PIT: vs 2018/2019 baseline</t>
  </si>
  <si>
    <t xml:space="preserve">Any decrease in unsheltered count between the 2018 or 2019 PIT and the 2026 PIT.</t>
  </si>
  <si>
    <t xml:space="preserve">b.(1)v</t>
  </si>
  <si>
    <t xml:space="preserve">Chronic homelessness decline</t>
  </si>
  <si>
    <t xml:space="preserve">At least 5% decrease in chronic homelessness, 2025 to 2026 PIT.</t>
  </si>
  <si>
    <t xml:space="preserve">b.(1)vi</t>
  </si>
  <si>
    <t xml:space="preserve">Total homelessness: 20%+ drop</t>
  </si>
  <si>
    <t xml:space="preserve">At least 20% decrease in combined sheltered + unsheltered count, 2026 PIT vs. prior count.</t>
  </si>
  <si>
    <t xml:space="preserve">b.(2)</t>
  </si>
  <si>
    <t xml:space="preserve">Reduce encampments</t>
  </si>
  <si>
    <t xml:space="preserve">Quantitative evidence of reduction in the number of encampments or the number of people residing in them; if no reduction, a credible plan narrative.</t>
  </si>
  <si>
    <t xml:space="preserve">Narrative + local data</t>
  </si>
  <si>
    <t xml:space="preserve">72-73</t>
  </si>
  <si>
    <t xml:space="preserve">b.(3)</t>
  </si>
  <si>
    <t xml:space="preserve">First-time homelessness</t>
  </si>
  <si>
    <t xml:space="preserve">At least 20% reduction in persons becoming homeless for the first time (HDX), plus a plan to continue reducing.</t>
  </si>
  <si>
    <t xml:space="preserve">SPM (HDX)</t>
  </si>
  <si>
    <t xml:space="preserve">73</t>
  </si>
  <si>
    <t xml:space="preserve">b.(4)</t>
  </si>
  <si>
    <t xml:space="preserve">Length of time homeless</t>
  </si>
  <si>
    <t xml:space="preserve">Reduction in average length of time homeless vs. prior year (HDX), plus a plan.</t>
  </si>
  <si>
    <t xml:space="preserve">b.(5)i</t>
  </si>
  <si>
    <t xml:space="preserve">Successful exits rate</t>
  </si>
  <si>
    <t xml:space="preserve">Rate of successful exits from ES, Safe Haven, TH, and RRH at or above 50%.</t>
  </si>
  <si>
    <t xml:space="preserve">SPM (HDX)/HMIS</t>
  </si>
  <si>
    <t xml:space="preserve">b.(5)ii</t>
  </si>
  <si>
    <t xml:space="preserve">Exits to unsubsidized housing</t>
  </si>
  <si>
    <t xml:space="preserve">At least 20% of exits from TH/RRH/PSH collectively are to unsubsidized housing (HMIS).</t>
  </si>
  <si>
    <t xml:space="preserve">HMIS</t>
  </si>
  <si>
    <t xml:space="preserve">b.(6)i</t>
  </si>
  <si>
    <t xml:space="preserve">Returns within 24 months</t>
  </si>
  <si>
    <t xml:space="preserve">Returns to homelessness after permanent-housing exit, 24-month rate: under 8% = 3 pts; under 16% = 1 pt.</t>
  </si>
  <si>
    <t xml:space="preserve">b.(6)ii</t>
  </si>
  <si>
    <t xml:space="preserve">Returns within 12 months</t>
  </si>
  <si>
    <t xml:space="preserve">12-month return rate: under 7% = 3 pts; under 11% = 1 pt.</t>
  </si>
  <si>
    <t xml:space="preserve">b.(7)i</t>
  </si>
  <si>
    <t xml:space="preserve">Employment income growth (stayers/all)</t>
  </si>
  <si>
    <t xml:space="preserve">At least 20% of program participants increased income from employment (not government assistance) per HDX.</t>
  </si>
  <si>
    <t xml:space="preserve">b.(7)ii</t>
  </si>
  <si>
    <t xml:space="preserve">Employment income growth (leavers)</t>
  </si>
  <si>
    <t xml:space="preserve">At least 25% of people leaving programs increased employment income.</t>
  </si>
  <si>
    <t xml:space="preserve">b.(8)</t>
  </si>
  <si>
    <t xml:space="preserve">Timely data submission</t>
  </si>
  <si>
    <t xml:space="preserve">All-or-nothing set: PIT/HIC conducted last 10 days of Jan 2026; 2026 HIC &amp; PIT in HDX 2.0 by 4/30/26 8PM EDT; LSA by 1/16/26 11:59PM EST with 2+ usable files; FY2024 SPM by 3/4/26 8PM EDT (or HUD-approved alternates).</t>
  </si>
  <si>
    <t xml:space="preserve">HDX 2.0 records</t>
  </si>
  <si>
    <t xml:space="preserve">73-74</t>
  </si>
  <si>
    <t xml:space="preserve">b.(9)</t>
  </si>
  <si>
    <t xml:space="preserve">HMIS bed coverage</t>
  </si>
  <si>
    <t xml:space="preserve">Bed coverage rate (HMIS + comparable database beds / year-round dedicated beds) at or above 85%.</t>
  </si>
  <si>
    <t xml:space="preserve">HIC/HMIS</t>
  </si>
  <si>
    <t xml:space="preserve">74</t>
  </si>
  <si>
    <t xml:space="preserve">b.(10)</t>
  </si>
  <si>
    <t xml:space="preserve">Unknown exit destinations</t>
  </si>
  <si>
    <t xml:space="preserve">Rate of unknown/missing exit destinations in HMIS for housing projects (TH, PSH, RRH, SH) under 10%.</t>
  </si>
  <si>
    <t xml:space="preserve">b.(11)</t>
  </si>
  <si>
    <t xml:space="preserve">Unit utilization</t>
  </si>
  <si>
    <t xml:space="preserve">Average unit utilization across housing projects at or above 85%.</t>
  </si>
  <si>
    <t xml:space="preserve">HMIS/HIC</t>
  </si>
  <si>
    <t xml:space="preserve">c-I. Accountable Structure and Planning</t>
  </si>
  <si>
    <t xml:space="preserve">c.(1)</t>
  </si>
  <si>
    <t xml:space="preserve">Stakeholder participation</t>
  </si>
  <si>
    <t xml:space="preserve">Broad stakeholder participation: nonprofits, victim service providers, faith-based orgs, governments, business, PHAs, school districts, mental health agencies (incl. CCBHC/CMHC), courts, hospitals, universities, law enforcement, workforce boards, veteran orgs, people with lived experience.</t>
  </si>
  <si>
    <t xml:space="preserve">CoC Application</t>
  </si>
  <si>
    <t xml:space="preserve">75</t>
  </si>
  <si>
    <t xml:space="preserve">c.(2)i</t>
  </si>
  <si>
    <t xml:space="preserve">Board: lived experience</t>
  </si>
  <si>
    <t xml:space="preserve">At least 1 board member with current or former lived experience of homelessness.</t>
  </si>
  <si>
    <t xml:space="preserve">Board roster</t>
  </si>
  <si>
    <t xml:space="preserve">75-76</t>
  </si>
  <si>
    <t xml:space="preserve">c.(2)ii</t>
  </si>
  <si>
    <t xml:space="preserve">Board: elected officials</t>
  </si>
  <si>
    <t xml:space="preserve">At least 3 elected public officials on the board (1 suffices for rural CoCs).</t>
  </si>
  <si>
    <t xml:space="preserve">c.(2)iii</t>
  </si>
  <si>
    <t xml:space="preserve">Board: six named sectors</t>
  </si>
  <si>
    <t xml:space="preserve">All 6 of: business community, law enforcement, recovery housing/sober living, behavioral or primary health provider, workforce development, local court (AOT/specialty courts) = 4 pts; a majority of the 6 = 2 pts.</t>
  </si>
  <si>
    <t xml:space="preserve">c.(3)</t>
  </si>
  <si>
    <t xml:space="preserve">Transparent processes</t>
  </si>
  <si>
    <t xml:space="preserve">Public process inviting new members at least annually; broad solicitation of opinions; accepts proposals from organizations never funded before, including faith-based organizations.</t>
  </si>
  <si>
    <t xml:space="preserve">76</t>
  </si>
  <si>
    <t xml:space="preserve">c.(4)</t>
  </si>
  <si>
    <t xml:space="preserve">Comprehensive gap strategy</t>
  </si>
  <si>
    <t xml:space="preserve">Data-identified system gap with strategy: subpopulation focus, quantifiable performance measures, timelines, funding sources, responsible party.</t>
  </si>
  <si>
    <t xml:space="preserve">Narrative</t>
  </si>
  <si>
    <t xml:space="preserve">76-77</t>
  </si>
  <si>
    <t xml:space="preserve">c-II. Community Coordination</t>
  </si>
  <si>
    <t xml:space="preserve">c.(5)</t>
  </si>
  <si>
    <t xml:space="preserve">Treatment and recovery services</t>
  </si>
  <si>
    <t xml:space="preserve">Package: on-site substance use treatment in at least 30% of TH/RRH/PSH projects (rural: identified access); partnerships for outpatient MH/SUD, peer recovery, ACT teams, drug courts/AOT/civil commitment, 988/crisis; CoC-funded units REQUIRING SUD-treatment participation (1 unit per 2 persons with chronic SUD in PIT = 6 pts within this factor; 1 per 4 = 3); 24/7 detox/residential access; CCBHC/CMHC/PATH/GBHI partnership; at least 1 sober housing project (24 CFR 578.93(b)(5)); warm hand-offs.</t>
  </si>
  <si>
    <t xml:space="preserve">Narrative + project data + PIT</t>
  </si>
  <si>
    <t xml:space="preserve">77-78</t>
  </si>
  <si>
    <t xml:space="preserve">c.(6)</t>
  </si>
  <si>
    <t xml:space="preserve">Investment in supportive services</t>
  </si>
  <si>
    <t xml:space="preserve">EITHER supportive services (CoC funds + leverage + match + partnerships) valued at 50% of ARD, OR 30% of proposed CoC funding for supportive services relative to ARD.</t>
  </si>
  <si>
    <t xml:space="preserve">Budgets + letters</t>
  </si>
  <si>
    <t xml:space="preserve">78-79</t>
  </si>
  <si>
    <t xml:space="preserve">c.(7)</t>
  </si>
  <si>
    <t xml:space="preserve">Service participation requirements</t>
  </si>
  <si>
    <t xml:space="preserve">Housing projects (TH, PH-PSH, PH-RRH, Joint) require participation in supportive services per 24 CFR 578.75(h), shown by direct language from service agreements: 100% of housing projects = 8 pts; 50% = 4 pts. (VAWA protections preserved.)</t>
  </si>
  <si>
    <t xml:space="preserve">Service agreement excerpts</t>
  </si>
  <si>
    <t xml:space="preserve">79</t>
  </si>
  <si>
    <t xml:space="preserve">c.(8)</t>
  </si>
  <si>
    <t xml:space="preserve">ESG and emergency shelter</t>
  </si>
  <si>
    <t xml:space="preserve">Consults with ESG recipients on planning/allocation; coordinates with emergency shelter providers.</t>
  </si>
  <si>
    <t xml:space="preserve">c.(9)</t>
  </si>
  <si>
    <t xml:space="preserve">Data sharing</t>
  </si>
  <si>
    <t xml:space="preserve">Shares PIT/HIC/HMIS/SPM data with state and local government; uses non-HMIS data sources (healthcare, corrections, etc.).</t>
  </si>
  <si>
    <t xml:space="preserve">79-80</t>
  </si>
  <si>
    <t xml:space="preserve">c.(10)</t>
  </si>
  <si>
    <t xml:space="preserve">Employment and workforce</t>
  </si>
  <si>
    <t xml:space="preserve">At least 1 partnership with workforce programs (WDB, State Workforce Agency, American Job Center, apprenticeships, community college, union training, etc.).</t>
  </si>
  <si>
    <t xml:space="preserve">Letters/MOUs</t>
  </si>
  <si>
    <t xml:space="preserve">80</t>
  </si>
  <si>
    <t xml:space="preserve">c.(11)</t>
  </si>
  <si>
    <t xml:space="preserve">Street outreach and first responders</t>
  </si>
  <si>
    <t xml:space="preserve">Increasing number of people exit street outreach to positive destinations; outreach (incl. co-response) cooperates with first responders and law enforcement.</t>
  </si>
  <si>
    <t xml:space="preserve">HMIS + narrative</t>
  </si>
  <si>
    <t xml:space="preserve">c.(12)</t>
  </si>
  <si>
    <t xml:space="preserve">Family reunification</t>
  </si>
  <si>
    <t xml:space="preserve">Reunification assistance available: case management, travel costs, out-of-area arrangements.</t>
  </si>
  <si>
    <t xml:space="preserve">c.(13)</t>
  </si>
  <si>
    <t xml:space="preserve">PHA move-on agreement</t>
  </si>
  <si>
    <t xml:space="preserve">Agreement with at least 1 PHA to move participants from TH/RRH/PSH into HUD-assisted housing.</t>
  </si>
  <si>
    <t xml:space="preserve">Agreement/MOU</t>
  </si>
  <si>
    <t xml:space="preserve">c.(14)</t>
  </si>
  <si>
    <t xml:space="preserve">Protecting public safety</t>
  </si>
  <si>
    <t xml:space="preserve">Evidence (not just citations) that the CoC cooperates with and does not impede: quickly clearing tents/encampments on public property; decreasing public use of illicit drugs; standards for persons who are a danger to self/others (e.g., involuntary commitment); SORNA information sharing. Identify helpful/hindering local laws + mitigation plan.</t>
  </si>
  <si>
    <t xml:space="preserve">Narrative + MOUs + data</t>
  </si>
  <si>
    <t xml:space="preserve">80-81</t>
  </si>
  <si>
    <t xml:space="preserve">c.(15)</t>
  </si>
  <si>
    <t xml:space="preserve">Geographic outreach coverage</t>
  </si>
  <si>
    <t xml:space="preserve">Strategy to reach all individuals and families experiencing homelessness across the entire geographic area.</t>
  </si>
  <si>
    <t xml:space="preserve">81</t>
  </si>
  <si>
    <t xml:space="preserve">c-III. Coordination to Serve Subpopulations</t>
  </si>
  <si>
    <t xml:space="preserve">c.(16)</t>
  </si>
  <si>
    <t xml:space="preserve">Children and youth</t>
  </si>
  <si>
    <t xml:space="preserve">Written agreements for early childhood services (ages 0-5); formal partnerships with LEAs/McKinney-Vento liaisons/GED/postsecondary; policies informing families of educational rights; foster care and RHY-provider coordination.</t>
  </si>
  <si>
    <t xml:space="preserve">Agreements</t>
  </si>
  <si>
    <t xml:space="preserve">81-82</t>
  </si>
  <si>
    <t xml:space="preserve">c.(17)</t>
  </si>
  <si>
    <t xml:space="preserve">Families</t>
  </si>
  <si>
    <t xml:space="preserve">At least 1 RRH or TH project primarily serving families with children; income-focused services; TANF leveraging; childcare/parenting/healthcare.</t>
  </si>
  <si>
    <t xml:space="preserve">Project data</t>
  </si>
  <si>
    <t xml:space="preserve">82</t>
  </si>
  <si>
    <t xml:space="preserve">c.(18)</t>
  </si>
  <si>
    <t xml:space="preserve">Veterans</t>
  </si>
  <si>
    <t xml:space="preserve">At least 1 partnership with VA or veteran-serving organizations (referrals, coordination, employment, data sharing).</t>
  </si>
  <si>
    <t xml:space="preserve">82-83</t>
  </si>
  <si>
    <t xml:space="preserve">c.(19)</t>
  </si>
  <si>
    <t xml:space="preserve">DV/SA survivors</t>
  </si>
  <si>
    <t xml:space="preserve">At least 1 partnership with victim service providers, coalitions, or anti-trafficking organizations.</t>
  </si>
  <si>
    <t xml:space="preserve">83</t>
  </si>
  <si>
    <t xml:space="preserve">c.(20)</t>
  </si>
  <si>
    <t xml:space="preserve">Justice system re-entry</t>
  </si>
  <si>
    <t xml:space="preserve">At least 1 partnership preventing homelessness among people leaving prisons, jails, or court-ordered programs.</t>
  </si>
  <si>
    <t xml:space="preserve">c.(21)</t>
  </si>
  <si>
    <t xml:space="preserve">High utilizers of healthcare</t>
  </si>
  <si>
    <t xml:space="preserve">At least 1 partnership/project with specialized supportive services for people with high medical needs.</t>
  </si>
  <si>
    <t xml:space="preserve">c.(22)</t>
  </si>
  <si>
    <t xml:space="preserve">Aging and elderly</t>
  </si>
  <si>
    <t xml:space="preserve">At least 1 partnership/project serving aging/elderly populations (residential care, assisted living, medical respite); preferences allowed (elderly defined as 55+).</t>
  </si>
  <si>
    <t xml:space="preserve">Letters/project data</t>
  </si>
  <si>
    <t xml:space="preserve">c.(23)</t>
  </si>
  <si>
    <t xml:space="preserve">PSH for chronically homeless</t>
  </si>
  <si>
    <t xml:space="preserve">At least 1 RRH or PSH project prioritizing chronic homelessness with on-site behavioral healthcare, higher-level-of-care assessment policy, and moving-on readiness policy.</t>
  </si>
  <si>
    <t xml:space="preserve">Project data + policies</t>
  </si>
  <si>
    <t xml:space="preserve">83-84</t>
  </si>
  <si>
    <t xml:space="preserve">Bonus: Merger / UFA and Policy Initiative Preference</t>
  </si>
  <si>
    <t xml:space="preserve">d</t>
  </si>
  <si>
    <t xml:space="preserve">CoC Merger or UFA bonus</t>
  </si>
  <si>
    <t xml:space="preserve">All UFAs receive maximum points; CoCs that merged after the FY2024 Registration deadline (containing all geography of 2+ prior CoCs) receive maximum points.</t>
  </si>
  <si>
    <t xml:space="preserve">HUD records</t>
  </si>
  <si>
    <t xml:space="preserve">84</t>
  </si>
  <si>
    <t xml:space="preserve">e.(1)</t>
  </si>
  <si>
    <t xml:space="preserve">Opportunity Zones preference</t>
  </si>
  <si>
    <t xml:space="preserve">Proposed activities within Opportunity Zones; submit form HUD-2996; no points if less than 50% of award used in Opportunity Zones.</t>
  </si>
  <si>
    <t xml:space="preserve">HUD-2996 + maps</t>
  </si>
  <si>
    <t xml:space="preserve">85</t>
  </si>
  <si>
    <t xml:space="preserve">e.(2)</t>
  </si>
  <si>
    <t xml:space="preserve">Drug enablement prohibition policy</t>
  </si>
  <si>
    <t xml:space="preserve">Clear CoC-wide policy: no CoC-funded housing project will operate drug injection/'safe consumption' sites, knowingly distribute paraphernalia, or knowingly permit illicit drug use/distribution on property; remedies for violations; encourages treatment and recovery housing; does not restrict sobriety/treatment-based projects. Plus project certifications under V.A.4.a(6).</t>
  </si>
  <si>
    <t xml:space="preserve">Adopted CoC policy</t>
  </si>
  <si>
    <t xml:space="preserve">c. CoC Coordination and Engagement total</t>
  </si>
  <si>
    <t xml:space="preserve">ESTIMATED CoC APPLICATION SCORE (base, max 200)</t>
  </si>
  <si>
    <t xml:space="preserve">ESTIMATED BONUS POINTS (max 20)</t>
  </si>
  <si>
    <t xml:space="preserve">TOTAL ESTIMATED SCORE (max 220)</t>
  </si>
  <si>
    <t xml:space="preserve">Base score as % of 200 (drives Tier 2 CoC-score component)</t>
  </si>
  <si>
    <t xml:space="preserve">Point Recovery Plan - where are your winnable points?</t>
  </si>
  <si>
    <t xml:space="preserve">Fill the Scoring Calculator first; this tab updates automatically. The gap column shows points still on the table. Turn the biggest gaps into Monday-morning assignments below.</t>
  </si>
  <si>
    <t xml:space="preserve">Category</t>
  </si>
  <si>
    <t xml:space="preserve">Available</t>
  </si>
  <si>
    <t xml:space="preserve">Your estimate</t>
  </si>
  <si>
    <t xml:space="preserve">Gap</t>
  </si>
  <si>
    <t xml:space="preserve">% captured</t>
  </si>
  <si>
    <t xml:space="preserve">How winnable is this gap?</t>
  </si>
  <si>
    <t xml:space="preserve">HIGHLY WINNABLE - pure process and attachments. Fix the rating tool, posting evidence, and notifications.</t>
  </si>
  <si>
    <t xml:space="preserve">MOSTLY FIXED - PIT, SPM, LSA, and HMIS data already submitted. Claim every partial-credit path (six PIT comparisons), verify HIC/coverage numbers, write strong encampment evidence (8 pts is narrative+data).</t>
  </si>
  <si>
    <t xml:space="preserve">WINNABLE NOW - board recruitment (six named sectors = 4 pts) and a data-driven gap strategy can be done in weeks.</t>
  </si>
  <si>
    <t xml:space="preserve">THE BIG POOL - 72 pts. Treatment/recovery (20), public safety evidence (14), service participation (8), services investment (8) are partnership and documentation work you can still do.</t>
  </si>
  <si>
    <t xml:space="preserve">WINNABLE - most criteria need one documented partnership each (4-6 pts apiece). Chase MOUs and letters.</t>
  </si>
  <si>
    <t xml:space="preserve">Bonus + preference points</t>
  </si>
  <si>
    <t xml:space="preserve">WINNABLE - a CoC-wide policy adoption (10 pts) and HUD-2996 Opportunity Zone certification (4 pts) are governance actions, not performance.</t>
  </si>
  <si>
    <t xml:space="preserve">TOTAL (max 220)</t>
  </si>
  <si>
    <t xml:space="preserve">Criterion ref (e.g., c.(5))</t>
  </si>
  <si>
    <t xml:space="preserve">Gap pts</t>
  </si>
  <si>
    <t xml:space="preserve">Due date</t>
  </si>
  <si>
    <t xml:space="preserve">Action needed - what happens Monday morning</t>
  </si>
  <si>
    <t xml:space="preserve">Tier 2 Project Score Model (NOFO Section V.D, p. 90)</t>
  </si>
  <si>
    <t xml:space="preserve">Each Tier 2 project competes nationally on 100 points: CoC Application score (up to 50, proportional), CoC ranking position (up to 40), service participation (10; SSO and HMIS automatic). Enter projects in your intended Tier 2 rank order.</t>
  </si>
  <si>
    <t xml:space="preserve">Total Tier 2 amount ($) - ARD + CoC Bonus + DV Bonus minus Tier 1:</t>
  </si>
  <si>
    <t xml:space="preserve">CoC Application base score (auto from Scoring Calculator, max 200):</t>
  </si>
  <si>
    <t xml:space="preserve">Bonus + preference points (auto, max 20):</t>
  </si>
  <si>
    <t xml:space="preserve">Optional manual override of the numerator score (leave blank to use auto):</t>
  </si>
  <si>
    <t xml:space="preserve">CoC-score basis (the NOFO does not specify - choose, and verify with HUD):</t>
  </si>
  <si>
    <t xml:space="preserve">Base only (score/200)</t>
  </si>
  <si>
    <t xml:space="preserve">CoC score component used (max 50):</t>
  </si>
  <si>
    <t xml:space="preserve">CAUTION: NOFO p. 90 awards Tier 2 CoC-score points 'in direct proportion to the score received on the CoC Application,' but its example cites a stale '65 out of 130' and never states whether the 20 bonus/preference points count toward the proportion. HUD's June FAQ (checked July 1, 2026) does not address it. This model defaults to the base-only basis (score/200). Which basis yields the LOWER score depends on your bonus points (crossover at bonus = base score / 10) - toggle both and plan on the lower result. Confirm HUD's treatment in the FY2026 Detailed Instructions or via CoCNOFO@hud.gov before final ranking decisions.</t>
  </si>
  <si>
    <t xml:space="preserve">Project (in Tier 2 rank order)</t>
  </si>
  <si>
    <t xml:space="preserve">Requested $</t>
  </si>
  <si>
    <t xml:space="preserve">x (position factor)</t>
  </si>
  <si>
    <t xml:space="preserve">Ranking pts (max 40)</t>
  </si>
  <si>
    <t xml:space="preserve">Service participation? (Yes/No/Auto SSO-HMIS)</t>
  </si>
  <si>
    <t xml:space="preserve">Service pts (10)</t>
  </si>
  <si>
    <t xml:space="preserve">CoC score pts (50)</t>
  </si>
  <si>
    <t xml:space="preserve">TOTAL (100)</t>
  </si>
  <si>
    <t xml:space="preserve">How to read this: HUD funds Tier 2 projects nationally from highest to lowest total score, subject to the selection sequence (DV $104M floor, PH-families $430M floor, new TH/SSO first within the $1.3B new-project pool). A project ranked #1 in a low-scoring CoC can lose to a lower-ranked project in a high-scoring CoC. Projects straddling the Tier 1/Tier 2 line are funded at least to the Tier 1 portion (p. 91).</t>
  </si>
  <si>
    <t xml:space="preserve">Evidence Tracker - every letter, MOU, screenshot, and data pull the application needs</t>
  </si>
  <si>
    <t xml:space="preserve">Assign an owner and due date to every item. 'Uploaded to e-snaps' is the only finish line. Points shown are the criterion's maximum.</t>
  </si>
  <si>
    <t xml:space="preserve">Criterion area (max pts)</t>
  </si>
  <si>
    <t xml:space="preserve">Evidence item to gather</t>
  </si>
  <si>
    <t xml:space="preserve">Notes / file name</t>
  </si>
  <si>
    <t xml:space="preserve">LOCAL PROCESS - a.(1)-(2) (14 pts)</t>
  </si>
  <si>
    <t xml:space="preserve">Local rating/ranking tool, final version, WITH point values visible</t>
  </si>
  <si>
    <t xml:space="preserve">One actually-scored renewal project rating form</t>
  </si>
  <si>
    <t xml:space="preserve">Screenshots of every public posting with system-generated date visible</t>
  </si>
  <si>
    <t xml:space="preserve">Copies of all written 15-day notification letters (sent by Aug 11), dated</t>
  </si>
  <si>
    <t xml:space="preserve">Full ranked project listing: score, rank, accepted/rejected, funding, reallocations</t>
  </si>
  <si>
    <t xml:space="preserve">Conflict-of-interest attestations from the scoring panel</t>
  </si>
  <si>
    <t xml:space="preserve">TREATMENT &amp; RECOVERY - c.(5) (20 pts)</t>
  </si>
  <si>
    <t xml:space="preserve">MOU or partnership letter with CCBHC, CMHC, PATH, or GBHI provider</t>
  </si>
  <si>
    <t xml:space="preserve">Inventory: which TH/RRH/PSH projects offer on-site substance use treatment (target 30%+)</t>
  </si>
  <si>
    <t xml:space="preserve">Count of CoC-funded units requiring treatment participation + PIT chronic-SUD math (1 per 2 = 6 pts)</t>
  </si>
  <si>
    <t xml:space="preserve">Documentation of 24/7 detox / residential / inpatient access</t>
  </si>
  <si>
    <t xml:space="preserve">Identification of at least one sober housing project (24 CFR 578.93(b)(5))</t>
  </si>
  <si>
    <t xml:space="preserve">Drug court / Assisted Outpatient Treatment / civil commitment partnership documentation</t>
  </si>
  <si>
    <t xml:space="preserve">Written warm hand-off protocol between outreach, treatment, and housing</t>
  </si>
  <si>
    <t xml:space="preserve">SERVICE PARTICIPATION - c.(7) + Tier 2 (8 + 10/project)</t>
  </si>
  <si>
    <t xml:space="preserve">Model occupancy/service agreement addendum adopted CoC-wide</t>
  </si>
  <si>
    <t xml:space="preserve">Signed agreement excerpts (direct language) from EVERY housing project</t>
  </si>
  <si>
    <t xml:space="preserve">VAWA-compliance language verified in the model agreement</t>
  </si>
  <si>
    <t xml:space="preserve">PUBLIC SAFETY - c.(14) (14 pts)</t>
  </si>
  <si>
    <t xml:space="preserve">MOU or protocol with law enforcement / co-response teams</t>
  </si>
  <si>
    <t xml:space="preserve">Encampment resolution counts and written resolution process</t>
  </si>
  <si>
    <t xml:space="preserve">Documentation of standards for persons who are a danger to self/others (e.g., involuntary commitment coordination)</t>
  </si>
  <si>
    <t xml:space="preserve">Description of SORNA information-sharing practice</t>
  </si>
  <si>
    <t xml:space="preserve">Inventory of helpful/hindering local laws + written mitigation plan</t>
  </si>
  <si>
    <t xml:space="preserve">LEVERAGING - HOUSING (FY2024: 60% scored zero)</t>
  </si>
  <si>
    <t xml:space="preserve">Commitment letters: value, dates, signature, specific units/commitment (HUD model format)</t>
  </si>
  <si>
    <t xml:space="preserve">LEVERAGING - HEALTHCARE (FY2024: 42% scored zero)</t>
  </si>
  <si>
    <t xml:space="preserve">Hospital / clinic / managed-care commitment letters</t>
  </si>
  <si>
    <t xml:space="preserve">Medical respite agreements</t>
  </si>
  <si>
    <t xml:space="preserve">SERVICES INVESTMENT - c.(6) (8 pts)</t>
  </si>
  <si>
    <t xml:space="preserve">Tabulation: supportive services value vs. 50%-of-ARD or 30%-of-funding test, with partner valuation letters</t>
  </si>
  <si>
    <t xml:space="preserve">BOARD &amp; GOVERNANCE - c.(1)-(3) (12 pts)</t>
  </si>
  <si>
    <t xml:space="preserve">Board roster showing person(s) with lived experience of homelessness</t>
  </si>
  <si>
    <t xml:space="preserve">Board roster showing 3+ elected officials (1 if rural)</t>
  </si>
  <si>
    <t xml:space="preserve">All six named sectors seated: business, law enforcement, recovery housing, health, workforce, courts</t>
  </si>
  <si>
    <t xml:space="preserve">Evidence of annual open membership invitation and proposals accepted from never-funded orgs incl. faith-based</t>
  </si>
  <si>
    <t xml:space="preserve">WORKFORCE - c.(10) (5 pts)</t>
  </si>
  <si>
    <t xml:space="preserve">MOU with WDB, American Job Center, community college, apprenticeship, or similar</t>
  </si>
  <si>
    <t xml:space="preserve">STREET OUTREACH - c.(11) (5 pts)</t>
  </si>
  <si>
    <t xml:space="preserve">HMIS trend report: exits from street outreach to positive destinations</t>
  </si>
  <si>
    <t xml:space="preserve">First responder / law enforcement cooperation protocol</t>
  </si>
  <si>
    <t xml:space="preserve">SUBPOPULATIONS - c.(16)-(23) (34 pts)</t>
  </si>
  <si>
    <t xml:space="preserve">LEA / McKinney-Vento liaison agreements + early childhood (0-5) services agreements</t>
  </si>
  <si>
    <t xml:space="preserve">Family project documentation + TANF leveraging</t>
  </si>
  <si>
    <t xml:space="preserve">VA or veteran-serving organization partnership letter</t>
  </si>
  <si>
    <t xml:space="preserve">Victim service provider / coalition partnership letter</t>
  </si>
  <si>
    <t xml:space="preserve">Jail/prison re-entry partnership letter</t>
  </si>
  <si>
    <t xml:space="preserve">High-utilizer healthcare partnership or project documentation</t>
  </si>
  <si>
    <t xml:space="preserve">Aging/elderly services partnership (residential care, assisted living, medical respite)</t>
  </si>
  <si>
    <t xml:space="preserve">Chronic PSH: level-of-care assessment policy + moving-on readiness policy</t>
  </si>
  <si>
    <t xml:space="preserve">PHA - c.(13) (2 pts)</t>
  </si>
  <si>
    <t xml:space="preserve">PHA move-on agreement for TH/RRH/PSH participants</t>
  </si>
  <si>
    <t xml:space="preserve">DATA - b.(8)-(11) (8 pts)</t>
  </si>
  <si>
    <t xml:space="preserve">HDX submission confirmations: LSA (1/16), SPM (3/4), PIT/HIC (4/30)</t>
  </si>
  <si>
    <t xml:space="preserve">HIC accuracy check - especially RRH beds (32% of CoCs scored zero in FY2024)</t>
  </si>
  <si>
    <t xml:space="preserve">Bed coverage calculation (target 85%+) and unit utilization report (85%+)</t>
  </si>
  <si>
    <t xml:space="preserve">Unknown-exit-destination report (target under 10%)</t>
  </si>
  <si>
    <t xml:space="preserve">PREFERENCE POINTS - V.B.2 (14 pts)</t>
  </si>
  <si>
    <t xml:space="preserve">Board-adopted CoC-wide policy per HUD's 'Prohibiting Illicit Drug Enablement' criterion, with remedies</t>
  </si>
  <si>
    <t xml:space="preserve">Form HUD-2996 + Opportunity Zone maps (if 50%+ of award in OZ)</t>
  </si>
  <si>
    <t xml:space="preserve">Why it matters / common failure mode</t>
  </si>
  <si>
    <t xml:space="preserve">Source</t>
  </si>
  <si>
    <t xml:space="preserve">SECTION A - PRE-FLIGHT (do these first)</t>
  </si>
  <si>
    <t xml:space="preserve">SAM.gov registration active for every applicant, with renewal date past 9/2026</t>
  </si>
  <si>
    <t xml:space="preserve">Registration must be active at application and through award; fixes can take weeks (notarized letters).</t>
  </si>
  <si>
    <t xml:space="preserve">NOFO p. 3</t>
  </si>
  <si>
    <t xml:space="preserve">UEI in e-snaps correct and unexpired for every applicant</t>
  </si>
  <si>
    <t xml:space="preserve">HUD FY2024 debrief: wrong/expired UEI 'is likely to severely delay your grant.'</t>
  </si>
  <si>
    <t xml:space="preserve">FY2024 Debrief</t>
  </si>
  <si>
    <t xml:space="preserve">Organization name IDENTICAL in SAM.gov and e-snaps (spelling, punctuation, capitalization)</t>
  </si>
  <si>
    <t xml:space="preserve">Mismatches block processing; this is the #1 warning CoC lead agencies give applicants.</t>
  </si>
  <si>
    <t xml:space="preserve">VT BoS CoC; Homebase</t>
  </si>
  <si>
    <t xml:space="preserve">Applicant Profile updated AND re-marked 'Complete' during this competition window</t>
  </si>
  <si>
    <t xml:space="preserve">Profiles marked complete in prior years must be re-opened and re-completed or project applications will not unlock.</t>
  </si>
  <si>
    <t xml:space="preserve">HUD e-snaps Common Issues</t>
  </si>
  <si>
    <t xml:space="preserve">HUD-2880 answered for org's TOTAL request across ALL projects (not per project)</t>
  </si>
  <si>
    <t xml:space="preserve">Answering the $200K threshold per-project blocks later application submissions until fixed.</t>
  </si>
  <si>
    <t xml:space="preserve">Renewal project names match grant agreement names exactly</t>
  </si>
  <si>
    <t xml:space="preserve">'ABC Housing' not 'ABCH'; adding the year is acceptable.</t>
  </si>
  <si>
    <t xml:space="preserve">Exactly 1-2 trained e-snaps users per agency</t>
  </si>
  <si>
    <t xml:space="preserve">More users = conflicting edits and submission errors.</t>
  </si>
  <si>
    <t xml:space="preserve">Homebase TA Handbook</t>
  </si>
  <si>
    <t xml:space="preserve">SECTION B - DATA (scored in b.8 and feeds most of Section b)</t>
  </si>
  <si>
    <t xml:space="preserve">LSA submitted in HDX 2.0 by 1/16/2026 with 2+ usable files - confirmation saved</t>
  </si>
  <si>
    <t xml:space="preserve">Scored (b.8). 16% of CoCs lost an LSA point in FY2024 on a fully controllable process item.</t>
  </si>
  <si>
    <t xml:space="preserve">NOFO pp. 73-74</t>
  </si>
  <si>
    <t xml:space="preserve">FY2024 SPM submitted by 3/4/2026 - confirmation saved</t>
  </si>
  <si>
    <t xml:space="preserve">Scored (b.8).</t>
  </si>
  <si>
    <t xml:space="preserve">2026 HIC and PIT submitted in HDX 2.0 by 4/30/2026 - confirmation saved</t>
  </si>
  <si>
    <t xml:space="preserve">Scored (b.8). PIT/HIC must have been conducted in the last 10 days of January 2026.</t>
  </si>
  <si>
    <t xml:space="preserve">HDX Competition Report pulled and attached to CoC Application</t>
  </si>
  <si>
    <t xml:space="preserve">Required attachment; reviewers score System Performance from it.</t>
  </si>
  <si>
    <t xml:space="preserve">NOFO pp. 98-99</t>
  </si>
  <si>
    <t xml:space="preserve">RRH beds correctly recorded in 2026 HIC</t>
  </si>
  <si>
    <t xml:space="preserve">In FY2024, 32% of CoCs scored ZERO on the RRH-beds question - a pure data-entry failure.</t>
  </si>
  <si>
    <t xml:space="preserve">Bed coverage (HMIS + comparable DB) computed; &gt;=85% verified</t>
  </si>
  <si>
    <t xml:space="preserve">Scored (b.9, 2 pts). Only 59% of CoCs got full bed-coverage points in FY2024.</t>
  </si>
  <si>
    <t xml:space="preserve">NOFO p. 74</t>
  </si>
  <si>
    <t xml:space="preserve">Unknown exit destinations &lt;10% and unit utilization &gt;=85% verified in HMIS</t>
  </si>
  <si>
    <t xml:space="preserve">Scored (b.10, b.11). Announce the data-pull date in advance so providers can clean records.</t>
  </si>
  <si>
    <t xml:space="preserve">NOFO p. 74; Alameda policies</t>
  </si>
  <si>
    <t xml:space="preserve">SECTION C - CoC APPLICATION ATTACHMENTS (where FY2024 CoCs lost the most points)</t>
  </si>
  <si>
    <t xml:space="preserve">Local rating tool attached - WITH points visible</t>
  </si>
  <si>
    <t xml:space="preserve">47% of CoCs failed to get full ranking-process points in FY2024, largely on attachment defects.</t>
  </si>
  <si>
    <t xml:space="preserve">One actually-scored renewal project rating form attached</t>
  </si>
  <si>
    <t xml:space="preserve">Required evidence the tool was used, not just written.</t>
  </si>
  <si>
    <t xml:space="preserve">FY2024 Debrief; NOFO p. 99</t>
  </si>
  <si>
    <t xml:space="preserve">Public posting screenshots include a SYSTEM-GENERATED date (date visible in corner or popup calendar)</t>
  </si>
  <si>
    <t xml:space="preserve">Undated screenshots cost points on every posting-evidence question.</t>
  </si>
  <si>
    <t xml:space="preserve">Written 15-day notifications (acceptance/rejection/reduction + reasons) sent outside e-snaps by Aug 11, 2026 - dated copies attached</t>
  </si>
  <si>
    <t xml:space="preserve">Scored in a.(2); also required by NOFO Section VI.</t>
  </si>
  <si>
    <t xml:space="preserve">NOFO pp. 71, 96, 99</t>
  </si>
  <si>
    <t xml:space="preserve">Full ranked project listing attached: score, rank, accepted/rejected, funding amount, reallocated funds</t>
  </si>
  <si>
    <t xml:space="preserve">Scored in a.(2).</t>
  </si>
  <si>
    <t xml:space="preserve">NOFO p. 71</t>
  </si>
  <si>
    <t xml:space="preserve">Leveraging commitment letters - housing - conforming (value, dates, signature, specific commitment)</t>
  </si>
  <si>
    <t xml:space="preserve">60% of CoCs scored 0/7 on housing leveraging in FY2024; missing or non-conforming letters.</t>
  </si>
  <si>
    <t xml:space="preserve">Leveraging commitment letters - healthcare - conforming</t>
  </si>
  <si>
    <t xml:space="preserve">42% of CoCs scored 0 on healthcare leveraging in FY2024.</t>
  </si>
  <si>
    <t xml:space="preserve">Supportive-service participation evidence: direct quotes from occupancy/service agreements for housing projects</t>
  </si>
  <si>
    <t xml:space="preserve">Triple-scored: c.(7) up to 8 pts; 10 Tier 2 pts per project; local rating factor a.(1)iii.</t>
  </si>
  <si>
    <t xml:space="preserve">NOFO pp. 79, 90</t>
  </si>
  <si>
    <t xml:space="preserve">HUD-2996 Opportunity Zone certification attached (if claiming preference points)</t>
  </si>
  <si>
    <t xml:space="preserve">No form, no points (up to 4).</t>
  </si>
  <si>
    <t xml:space="preserve">NOFO pp. 85, 98</t>
  </si>
  <si>
    <t xml:space="preserve">SECTION D - PRIORITY LISTING AND PROJECTS</t>
  </si>
  <si>
    <t xml:space="preserve">HUD-2991 Certification of Consistency dated between 12/10/2025 and 8/26/2026</t>
  </si>
  <si>
    <t xml:space="preserve">Out-of-range dates invalidate the attachment.</t>
  </si>
  <si>
    <t xml:space="preserve">NOFO pp. 46, 98</t>
  </si>
  <si>
    <t xml:space="preserve">Every project has a unique rank; reallocation forms completed on Priority Listing</t>
  </si>
  <si>
    <t xml:space="preserve">FY2024 common errors: undocumented reallocations; budgets reduced with no corresponding new project (ARD permanently lost).</t>
  </si>
  <si>
    <t xml:space="preserve">FY2024 Debrief; NOFO pp. 99-100</t>
  </si>
  <si>
    <t xml:space="preserve">No first-year renewals reallocated; DV reallocated only to DV; YHDP only to youth projects</t>
  </si>
  <si>
    <t xml:space="preserve">Reallocation eligibility rules.</t>
  </si>
  <si>
    <t xml:space="preserve">NOFO pp. 13-14, 38</t>
  </si>
  <si>
    <t xml:space="preserve">25% match documented for every project (except leasing); program income estimated if counted</t>
  </si>
  <si>
    <t xml:space="preserve">Threshold + audit exposure.</t>
  </si>
  <si>
    <t xml:space="preserve">NOFO p. 26</t>
  </si>
  <si>
    <t xml:space="preserve">New project budgets: admin &lt;=10%; new TH designed for ~20 hrs/week service engagement; new SSO outreach shows law-enforcement cooperation</t>
  </si>
  <si>
    <t xml:space="preserve">Quality thresholds: TH must score 6/8, SSO-SO 5/6, PSH 3/5, RRH 4/6, SSO 4/5, CE 3/4, HMIS 3/4, Planning 3/5.</t>
  </si>
  <si>
    <t xml:space="preserve">NOFO pp. 62-69</t>
  </si>
  <si>
    <t xml:space="preserve">Narratives: numbered responses matching every element; verb tense matches the question; no 'see attachment' referrals</t>
  </si>
  <si>
    <t xml:space="preserve">HUD's three stated causes of below-average FY2024 scores.</t>
  </si>
  <si>
    <t xml:space="preserve">Submit in e-snaps by Aug 24 (48-hour buffer); if Priority Listing freezes, email e-snaps@hud.gov 'URGENT Project Listing Issue'</t>
  </si>
  <si>
    <t xml:space="preserve">The Update List button has frozen at past deadlines.</t>
  </si>
  <si>
    <t xml:space="preserve">HUD Exchange</t>
  </si>
  <si>
    <t xml:space="preserve">Tip</t>
  </si>
  <si>
    <t xml:space="preserve">Why - real-world basis</t>
  </si>
  <si>
    <t xml:space="preserve">FROM HUD'S OWN FY2024 COMPETITION DEBRIEF</t>
  </si>
  <si>
    <t xml:space="preserve">HUD named 3 reasons CoCs scored below average: (1) not answering every element of multipart questions, (2) long but convoluted answers, (3) not meeting criteria - especially mixing up 'what you ARE doing' vs 'what you WILL do' questions.</t>
  </si>
  <si>
    <t xml:space="preserve">Direct from HUD's published FY2024 debrief; HUD showed a numbered-response format as the preferred style.</t>
  </si>
  <si>
    <t xml:space="preserve">HUD FY2024 Debrief</t>
  </si>
  <si>
    <t xml:space="preserve">Your CoC Application score is a 'huge factor' in every Tier 2 project's survival - HUD's words.</t>
  </si>
  <si>
    <t xml:space="preserve">HUD's worked example showed a #1-ranked project in a weak CoC (82 pts) losing to a #2 project in a strong CoC (83.5 pts).</t>
  </si>
  <si>
    <t xml:space="preserve">Treat leveraging letters as a project, not a formality.</t>
  </si>
  <si>
    <t xml:space="preserve">FY2024: 60% of CoCs got 0/7 on housing leveraging; 42% got 0 on healthcare leveraging - the largest point pools left on the table. HUD published a model letter showing required elements.</t>
  </si>
  <si>
    <t xml:space="preserve">Never reduce a renewal budget without a corresponding new project.</t>
  </si>
  <si>
    <t xml:space="preserve">You permanently lose that ARD. Also: first-year renewals cannot be reallocated; document every reallocation on the Priority Listing.</t>
  </si>
  <si>
    <t xml:space="preserve">Plan new-project start dates after July 2027 and consider the 18-month initial term.</t>
  </si>
  <si>
    <t xml:space="preserve">Avoids drawing funds before HUD makes them available in eLOCCS - a recurring hardship HUD flagged.</t>
  </si>
  <si>
    <t xml:space="preserve">Never refer reviewers to attachments, websites, or other answers; answer in the box.</t>
  </si>
  <si>
    <t xml:space="preserve">HUD repeated this plea three times in the debrief. Reviewers score only what is in the response.</t>
  </si>
  <si>
    <t xml:space="preserve">Do not copy last year's response without re-reading the question.</t>
  </si>
  <si>
    <t xml:space="preserve">Questions changed between years; stale answers miss new elements.</t>
  </si>
  <si>
    <t xml:space="preserve">PROCESS MODELS FROM HIGH-FUNCTIONING CoCs</t>
  </si>
  <si>
    <t xml:space="preserve">Score renewals BEFORE the NOFO drops, using a published evaluation methodology.</t>
  </si>
  <si>
    <t xml:space="preserve">LAHSA approved its methodology 4/24/26, sent provider score reports 4/27, ran appeals in May - and entered June ready to rank. Vermont BoS scheduled renewal evaluations for mid-June.</t>
  </si>
  <si>
    <t xml:space="preserve">LAHSA; VT BoS CoC</t>
  </si>
  <si>
    <t xml:space="preserve">Publish the local competition timeline before HUD publishes theirs.</t>
  </si>
  <si>
    <t xml:space="preserve">KCRHA posted local notices May 5 and ran a partner RFI closing May 29 - a month before the NOFO.</t>
  </si>
  <si>
    <t xml:space="preserve">KCRHA (Seattle/King Co.)</t>
  </si>
  <si>
    <t xml:space="preserve">Set local application deadlines 6-8 weeks before HUD's, with results 2+ weeks before the 15-day notification deadline.</t>
  </si>
  <si>
    <t xml:space="preserve">KCRHA: local apps due Jul 3, results by Aug 10 for the Aug 26 deadline - preserving correction time and the legally required notification window.</t>
  </si>
  <si>
    <t xml:space="preserve">KCRHA</t>
  </si>
  <si>
    <t xml:space="preserve">Use a non-conflicted scoring panel with signed COI attestations, published appeal grounds, a short fixed appeal window, and written justification for any out-of-score-order ranking move.</t>
  </si>
  <si>
    <t xml:space="preserve">Alameda County's published policies: 2-business-day appeals, math errors flagged within 24 hours, cure period for technical deficiencies - and this is exactly what HUD audits in the ranking-process criterion.</t>
  </si>
  <si>
    <t xml:space="preserve">Alameda Co. (EveryOne Home)/Homebase</t>
  </si>
  <si>
    <t xml:space="preserve">Announce the APR/HMIS data-pull date in advance and pull all projects from the same period.</t>
  </si>
  <si>
    <t xml:space="preserve">Gives providers time to clean data; ensures comparable scores.</t>
  </si>
  <si>
    <t xml:space="preserve">Alameda Co. policies</t>
  </si>
  <si>
    <t xml:space="preserve">Consider auto-placing renewing HMIS and Coordinated Entry projects at the top of Tier 2 as critical infrastructure.</t>
  </si>
  <si>
    <t xml:space="preserve">Alameda's published approach - protects the system backbone without consuming Tier 1 capacity.</t>
  </si>
  <si>
    <t xml:space="preserve">Run an RFI before your RFP to surface treatment, recovery, workforce, and medical-respite partners.</t>
  </si>
  <si>
    <t xml:space="preserve">KCRHA's May RFI targeted exactly the partner types the FY2026 scoring rewards (c.5, c.10, c.21).</t>
  </si>
  <si>
    <t xml:space="preserve">FY2026-SPECIFIC STRATEGY</t>
  </si>
  <si>
    <t xml:space="preserve">Draft one model supportive-services occupancy agreement/addendum CoC-wide and quote it verbatim in applications.</t>
  </si>
  <si>
    <t xml:space="preserve">Service participation is triple-scored: c.(7) 8 pts (100% of housing projects = 8), 10 of 100 Tier 2 pts per project, and a required local rating factor. New PSH/RRH must quote direct agreement language.</t>
  </si>
  <si>
    <t xml:space="preserve">NOFO pp. 71, 79, 90; NAEH analysis</t>
  </si>
  <si>
    <t xml:space="preserve">Assemble public-safety EVIDENCE, not legal citations: encampment-resolution counts, co-response MOUs and data, overdose-response partnerships.</t>
  </si>
  <si>
    <t xml:space="preserve">c.(14) is worth 14 points and asks CoCs to 'demonstrate by providing evidence' of cooperation with encampment clearing and public drug-use enforcement.</t>
  </si>
  <si>
    <t xml:space="preserve">NOFO pp. 80-81; NAEH analysis</t>
  </si>
  <si>
    <t xml:space="preserve">Inventory your treatment and recovery infrastructure now: on-site SUD treatment %, units requiring treatment participation, sober housing projects, CCBHC/drug court/crisis partnerships, 24/7 detox access.</t>
  </si>
  <si>
    <t xml:space="preserve">c.(5) is the single largest criterion at 20 points and requires PIT-based math (1 treatment-participation unit per 2 persons with chronic SUD = 6 pts).</t>
  </si>
  <si>
    <t xml:space="preserve">NOFO pp. 77-78</t>
  </si>
  <si>
    <t xml:space="preserve">Mine your PIT history for every claimable decline - the NOFO scores 2018/2019 and 2024 baselines, not just last year.</t>
  </si>
  <si>
    <t xml:space="preserve">b.(1) awards 20 points across six different PIT comparisons; partial credit paths exist even if the one-year 20% drop is out of reach.</t>
  </si>
  <si>
    <t xml:space="preserve">NOFO p. 72</t>
  </si>
  <si>
    <t xml:space="preserve">Recruit the six named board sectors now: business, law enforcement, recovery housing, health provider, workforce, courts.</t>
  </si>
  <si>
    <t xml:space="preserve">All six = 4 pts; a majority = 2 pts (c.2). Cheap, fast points if you start in June.</t>
  </si>
  <si>
    <t xml:space="preserve">NOFO pp. 75-76</t>
  </si>
  <si>
    <t xml:space="preserve">Adopt the CoC-wide drug-enablement prohibition policy early and route it through governance.</t>
  </si>
  <si>
    <t xml:space="preserve">Worth up to 10 preference points (e.2); every project also signs related threshold certifications, so consistency matters.</t>
  </si>
  <si>
    <t xml:space="preserve">NOFO pp. 60, 85</t>
  </si>
  <si>
    <t xml:space="preserve">Expect more first-time and faith-based applicants in your local competition - plan e-snaps onboarding support for them.</t>
  </si>
  <si>
    <t xml:space="preserve">HUD explicitly encourages new and faith-based applicants; transparent-process points (c.3) require accepting proposals from never-funded organizations.</t>
  </si>
  <si>
    <t xml:space="preserve">HUD No. 26-038; NOFO p. 76</t>
  </si>
  <si>
    <t xml:space="preserve">Split your team: application writers vs. advocacy/communications leads.</t>
  </si>
  <si>
    <t xml:space="preserve">NAEH's advice for this cycle - the litigation overhang and policy shifts demand both tracks at once.</t>
  </si>
  <si>
    <t xml:space="preserve">NAEH</t>
  </si>
  <si>
    <t xml:space="preserve">Ask HUD on the record when unclear: CoCNOFO@hud.gov (policy) and e-snaps AAQ (system).</t>
  </si>
  <si>
    <t xml:space="preserve">Creates a defensible record; HUD invited questions repeatedly in the debrief.</t>
  </si>
  <si>
    <t xml:space="preserve">Term</t>
  </si>
  <si>
    <t xml:space="preserve">Meaning</t>
  </si>
  <si>
    <t xml:space="preserve">Annual Renewal Demand - total amount needed to renew all the CoC's eligible expiring grants for one year. Tier 1 = 60% of ARD this year.</t>
  </si>
  <si>
    <t xml:space="preserve">CoC</t>
  </si>
  <si>
    <t xml:space="preserve">Continuum of Care - the regional planning body coordinating homelessness services and funding for a geographic area.</t>
  </si>
  <si>
    <t xml:space="preserve">The entity designated by the CoC to submit the Consolidated Application in e-snaps on behalf of the whole CoC.</t>
  </si>
  <si>
    <t xml:space="preserve">Consolidated Application</t>
  </si>
  <si>
    <t xml:space="preserve">CoC Application + CoC Priority Listing + all project applications, submitted together.</t>
  </si>
  <si>
    <t xml:space="preserve">Domestic Violence bonus funding (up to 20% of PPRN); eligible projects this year: SSO-CE, PH-RRH, and (new) TH.</t>
  </si>
  <si>
    <t xml:space="preserve">e-snaps</t>
  </si>
  <si>
    <t xml:space="preserve">HUD's online application and grants management system for the CoC competition (esnaps.hud.gov).</t>
  </si>
  <si>
    <t xml:space="preserve">Final Pro Rata Need - HUD's formula amount for a CoC's geography; basis for CoC Bonus, Planning, and UFA caps.</t>
  </si>
  <si>
    <t xml:space="preserve">HDX 2.0</t>
  </si>
  <si>
    <t xml:space="preserve">Homelessness Data Exchange - where CoCs submit PIT, HIC, SPM, and LSA data; feeds the scored data criteria.</t>
  </si>
  <si>
    <t xml:space="preserve">HIC</t>
  </si>
  <si>
    <t xml:space="preserve">Housing Inventory Count - annual inventory of beds/units dedicated to people experiencing homelessness.</t>
  </si>
  <si>
    <t xml:space="preserve">Homeless Management Information System - the CoC's client-level database; victim service providers use a comparable database instead.</t>
  </si>
  <si>
    <t xml:space="preserve">HUD-2991</t>
  </si>
  <si>
    <t xml:space="preserve">Certification of Consistency with the Consolidated Plan - required attachment, dated 12/10/2025-8/26/2026.</t>
  </si>
  <si>
    <t xml:space="preserve">LSA</t>
  </si>
  <si>
    <t xml:space="preserve">Longitudinal Systems Analysis - annual HMIS-based dataset submitted to HUD via HDX 2.0.</t>
  </si>
  <si>
    <t xml:space="preserve">Merit Review</t>
  </si>
  <si>
    <t xml:space="preserve">The 200-point scored review of the CoC Application (NOFO Section V.B).</t>
  </si>
  <si>
    <t xml:space="preserve">NOFO</t>
  </si>
  <si>
    <t xml:space="preserve">Notice of Funding Opportunity (formerly NOFA - Notice of Funding Availability).</t>
  </si>
  <si>
    <t xml:space="preserve">PH / PSH / RRH</t>
  </si>
  <si>
    <t xml:space="preserve">Permanent Housing; Permanent Supportive Housing (PH with services for people with disabilities); Rapid Re-Housing (short/medium-term rental assistance).</t>
  </si>
  <si>
    <t xml:space="preserve">PIT</t>
  </si>
  <si>
    <t xml:space="preserve">Point-in-Time count - one-night census of sheltered and unsheltered homelessness conducted in late January.</t>
  </si>
  <si>
    <t xml:space="preserve">Preliminary Pro Rata Need - preliminary formula amount; basis for the DV Bonus cap.</t>
  </si>
  <si>
    <t xml:space="preserve">The ranked list of all project applications the CoC submits, with reallocation forms and certifications.</t>
  </si>
  <si>
    <t xml:space="preserve">Shifting funds from eligible expiring renewal grants (CY2027 expirations) to create new projects without losing ARD.</t>
  </si>
  <si>
    <t xml:space="preserve">SSO / SSO-CE</t>
  </si>
  <si>
    <t xml:space="preserve">Supportive Services Only projects; SSO for Coordinated Entry funds the CoC's assessment/referral system.</t>
  </si>
  <si>
    <t xml:space="preserve">SPM</t>
  </si>
  <si>
    <t xml:space="preserve">System Performance Measures - HUD's seven system-level outcome measures reported from HMIS.</t>
  </si>
  <si>
    <t xml:space="preserve">TH</t>
  </si>
  <si>
    <t xml:space="preserve">Transitional Housing - up to 24 months of housing with services; an FY2026 new-project priority.</t>
  </si>
  <si>
    <t xml:space="preserve">Tier 1 / Tier 2</t>
  </si>
  <si>
    <t xml:space="preserve">Tier 1 = 60% of ARD, conditionally funded if thresholds pass; Tier 2 = the remainder, competed nationally on the 100-point project score.</t>
  </si>
  <si>
    <t xml:space="preserve">UFA</t>
  </si>
  <si>
    <t xml:space="preserve">Unified Funding Agency - a Collaborative Applicant approved to receive and distribute all CoC funds; earns the 6-point bonus.</t>
  </si>
  <si>
    <t xml:space="preserve">YHDP</t>
  </si>
  <si>
    <t xml:space="preserve">Youth Homelessness Demonstration Program - youth-focused grants; FY2026 renewal and replacement projects are selected through the Tier 1/Tier 2 process.</t>
  </si>
</sst>
</file>

<file path=xl/styles.xml><?xml version="1.0" encoding="utf-8"?>
<styleSheet xmlns="http://schemas.openxmlformats.org/spreadsheetml/2006/main">
  <numFmts count="4">
    <numFmt numFmtId="164" formatCode="General"/>
    <numFmt numFmtId="165" formatCode="0.0%"/>
    <numFmt numFmtId="166" formatCode="0%"/>
    <numFmt numFmtId="167" formatCode="\$#,##0"/>
  </numFmts>
  <fonts count="18">
    <font>
      <sz val="11"/>
      <color theme="1"/>
      <name val="Calibri"/>
      <family val="2"/>
      <charset val="1"/>
    </font>
    <font>
      <sz val="10"/>
      <name val="Arial"/>
      <family val="0"/>
    </font>
    <font>
      <sz val="10"/>
      <name val="Arial"/>
      <family val="0"/>
    </font>
    <font>
      <sz val="10"/>
      <name val="Arial"/>
      <family val="0"/>
    </font>
    <font>
      <b val="true"/>
      <sz val="18"/>
      <color rgb="FF1F3864"/>
      <name val="Arial"/>
      <family val="0"/>
      <charset val="1"/>
    </font>
    <font>
      <b val="true"/>
      <sz val="14"/>
      <color rgb="FF1F3864"/>
      <name val="Arial"/>
      <family val="0"/>
      <charset val="1"/>
    </font>
    <font>
      <i val="true"/>
      <sz val="10"/>
      <color rgb="FF000000"/>
      <name val="Arial"/>
      <family val="0"/>
      <charset val="1"/>
    </font>
    <font>
      <b val="true"/>
      <sz val="10"/>
      <color rgb="FF1F3864"/>
      <name val="Arial"/>
      <family val="0"/>
      <charset val="1"/>
    </font>
    <font>
      <sz val="10"/>
      <color rgb="FF000000"/>
      <name val="Arial"/>
      <family val="0"/>
      <charset val="1"/>
    </font>
    <font>
      <b val="true"/>
      <sz val="15"/>
      <color rgb="FF1F3864"/>
      <name val="Arial"/>
      <family val="0"/>
      <charset val="1"/>
    </font>
    <font>
      <b val="true"/>
      <sz val="10"/>
      <color rgb="FF000000"/>
      <name val="Arial"/>
      <family val="0"/>
      <charset val="1"/>
    </font>
    <font>
      <b val="true"/>
      <sz val="10"/>
      <color rgb="FFFFFFFF"/>
      <name val="Arial"/>
      <family val="0"/>
      <charset val="1"/>
    </font>
    <font>
      <b val="true"/>
      <sz val="10"/>
      <color rgb="FFC00000"/>
      <name val="Arial"/>
      <family val="0"/>
      <charset val="1"/>
    </font>
    <font>
      <b val="true"/>
      <sz val="13"/>
      <color rgb="FF1F3864"/>
      <name val="Arial"/>
      <family val="0"/>
      <charset val="1"/>
    </font>
    <font>
      <b val="true"/>
      <sz val="10"/>
      <name val="Arial"/>
      <family val="0"/>
      <charset val="1"/>
    </font>
    <font>
      <b val="true"/>
      <sz val="10"/>
      <color rgb="FF0000FF"/>
      <name val="Arial"/>
      <family val="0"/>
      <charset val="1"/>
    </font>
    <font>
      <sz val="10"/>
      <color rgb="FF0000FF"/>
      <name val="Arial"/>
      <family val="0"/>
      <charset val="1"/>
    </font>
    <font>
      <b val="true"/>
      <sz val="10"/>
      <color rgb="FF008000"/>
      <name val="Arial"/>
      <family val="0"/>
      <charset val="1"/>
    </font>
  </fonts>
  <fills count="7">
    <fill>
      <patternFill patternType="none"/>
    </fill>
    <fill>
      <patternFill patternType="gray125"/>
    </fill>
    <fill>
      <patternFill patternType="solid">
        <fgColor rgb="FFEDF3FA"/>
        <bgColor rgb="FFFFF7E6"/>
      </patternFill>
    </fill>
    <fill>
      <patternFill patternType="solid">
        <fgColor rgb="FF1F3864"/>
        <bgColor rgb="FF333333"/>
      </patternFill>
    </fill>
    <fill>
      <patternFill patternType="solid">
        <fgColor rgb="FFFFF7E6"/>
        <bgColor rgb="FFFFF2CC"/>
      </patternFill>
    </fill>
    <fill>
      <patternFill patternType="solid">
        <fgColor rgb="FFD6E4F0"/>
        <bgColor rgb="FFC6EFCE"/>
      </patternFill>
    </fill>
    <fill>
      <patternFill patternType="solid">
        <fgColor rgb="FFFFE699"/>
        <bgColor rgb="FFFFF2CC"/>
      </patternFill>
    </fill>
  </fills>
  <borders count="2">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7" fillId="2"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8" fillId="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fals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true" indent="0" shrinkToFit="false"/>
      <protection locked="true" hidden="false"/>
    </xf>
    <xf numFmtId="164" fontId="14" fillId="5" borderId="1" xfId="0" applyFont="true" applyBorder="true" applyAlignment="true" applyProtection="false">
      <alignment horizontal="center" vertical="top" textRotation="0" wrapText="false" indent="0" shrinkToFit="false"/>
      <protection locked="true" hidden="false"/>
    </xf>
    <xf numFmtId="164" fontId="15" fillId="4" borderId="1" xfId="0" applyFont="true" applyBorder="true" applyAlignment="true" applyProtection="false">
      <alignment horizontal="center" vertical="top" textRotation="0" wrapText="true" indent="0" shrinkToFit="false"/>
      <protection locked="true" hidden="false"/>
    </xf>
    <xf numFmtId="164" fontId="8" fillId="2" borderId="1" xfId="0" applyFont="true" applyBorder="true" applyAlignment="true" applyProtection="false">
      <alignment horizontal="left" vertical="top" textRotation="0" wrapText="true" indent="0" shrinkToFit="false"/>
      <protection locked="true" hidden="false"/>
    </xf>
    <xf numFmtId="164" fontId="10" fillId="2" borderId="1" xfId="0" applyFont="true" applyBorder="true" applyAlignment="true" applyProtection="false">
      <alignment horizontal="left"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true" indent="0" shrinkToFit="false"/>
      <protection locked="true" hidden="false"/>
    </xf>
    <xf numFmtId="164" fontId="14" fillId="2" borderId="1" xfId="0" applyFont="true" applyBorder="true" applyAlignment="true" applyProtection="false">
      <alignment horizontal="center" vertical="top" textRotation="0" wrapText="false" indent="0" shrinkToFit="false"/>
      <protection locked="true" hidden="false"/>
    </xf>
    <xf numFmtId="164" fontId="8" fillId="6" borderId="1" xfId="0" applyFont="true" applyBorder="true" applyAlignment="true" applyProtection="false">
      <alignment horizontal="left" vertical="top" textRotation="0" wrapText="true" indent="0" shrinkToFit="false"/>
      <protection locked="true" hidden="false"/>
    </xf>
    <xf numFmtId="164" fontId="10" fillId="6" borderId="1" xfId="0" applyFont="true" applyBorder="true" applyAlignment="true" applyProtection="false">
      <alignment horizontal="left" vertical="top" textRotation="0" wrapText="true" indent="0" shrinkToFit="false"/>
      <protection locked="true" hidden="false"/>
    </xf>
    <xf numFmtId="164" fontId="10" fillId="6"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5" fontId="10" fillId="0" borderId="1" xfId="0" applyFont="true" applyBorder="true" applyAlignment="true" applyProtection="false">
      <alignment horizontal="center" vertical="top" textRotation="0" wrapText="true" indent="0" shrinkToFit="false"/>
      <protection locked="true" hidden="false"/>
    </xf>
    <xf numFmtId="166" fontId="8" fillId="0" borderId="1" xfId="0" applyFont="true" applyBorder="true" applyAlignment="true" applyProtection="false">
      <alignment horizontal="center" vertical="top" textRotation="0" wrapText="true" indent="0" shrinkToFit="false"/>
      <protection locked="true" hidden="false"/>
    </xf>
    <xf numFmtId="166" fontId="10" fillId="6" borderId="1" xfId="0" applyFont="true" applyBorder="true" applyAlignment="true" applyProtection="false">
      <alignment horizontal="center" vertical="top" textRotation="0" wrapText="true" indent="0" shrinkToFit="false"/>
      <protection locked="true" hidden="false"/>
    </xf>
    <xf numFmtId="164" fontId="16" fillId="4" borderId="1" xfId="0" applyFont="true" applyBorder="true" applyAlignment="true" applyProtection="false">
      <alignment horizontal="left" vertical="top" textRotation="0" wrapText="true" indent="0" shrinkToFit="false"/>
      <protection locked="true" hidden="false"/>
    </xf>
    <xf numFmtId="164" fontId="8" fillId="4" borderId="1" xfId="0" applyFont="true" applyBorder="true" applyAlignment="true" applyProtection="false">
      <alignment horizontal="center" vertical="top" textRotation="0" wrapText="true" indent="0" shrinkToFit="false"/>
      <protection locked="true" hidden="false"/>
    </xf>
    <xf numFmtId="167" fontId="15" fillId="4" borderId="1" xfId="0" applyFont="true" applyBorder="true" applyAlignment="true" applyProtection="false">
      <alignment horizontal="center" vertical="top" textRotation="0" wrapText="true" indent="0" shrinkToFit="false"/>
      <protection locked="true" hidden="false"/>
    </xf>
    <xf numFmtId="164" fontId="17"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center" vertical="top" textRotation="0" wrapText="true" indent="0" shrinkToFit="false"/>
      <protection locked="true" hidden="false"/>
    </xf>
    <xf numFmtId="167" fontId="16" fillId="4" borderId="1" xfId="0" applyFont="true" applyBorder="true" applyAlignment="true" applyProtection="false">
      <alignment horizontal="center" vertical="top" textRotation="0" wrapText="true" indent="0" shrinkToFit="false"/>
      <protection locked="true" hidden="false"/>
    </xf>
    <xf numFmtId="164" fontId="16" fillId="4" borderId="1"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F2CC"/>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0B0B0"/>
      <rgbColor rgb="FF7F7F7F"/>
      <rgbColor rgb="FF9999FF"/>
      <rgbColor rgb="FF7030A0"/>
      <rgbColor rgb="FFFFF2CC"/>
      <rgbColor rgb="FFEDF3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FFF7E6"/>
      <rgbColor rgb="FFC6EFCE"/>
      <rgbColor rgb="FFFFE699"/>
      <rgbColor rgb="FF99CCFF"/>
      <rgbColor rgb="FFFF99CC"/>
      <rgbColor rgb="FFCC99FF"/>
      <rgbColor rgb="FFFFCC99"/>
      <rgbColor rgb="FF2E74B5"/>
      <rgbColor rgb="FF33CCCC"/>
      <rgbColor rgb="FF99CC00"/>
      <rgbColor rgb="FFFFCC00"/>
      <rgbColor rgb="FFBF9000"/>
      <rgbColor rgb="FFFF6600"/>
      <rgbColor rgb="FF666699"/>
      <rgbColor rgb="FF70AD47"/>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B2:C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
    <col collapsed="false" customWidth="true" hidden="false" outlineLevel="0" max="2" min="2" style="1" width="30"/>
    <col collapsed="false" customWidth="true" hidden="false" outlineLevel="0" max="3" min="3" style="1" width="95"/>
  </cols>
  <sheetData>
    <row r="2" customFormat="false" ht="21.75" hidden="false" customHeight="true" outlineLevel="0" collapsed="false">
      <c r="B2" s="2" t="s">
        <v>0</v>
      </c>
    </row>
    <row r="3" customFormat="false" ht="17.25" hidden="false" customHeight="true" outlineLevel="0" collapsed="false">
      <c r="B3" s="3" t="s">
        <v>1</v>
      </c>
    </row>
    <row r="4" customFormat="false" ht="15" hidden="false" customHeight="true" outlineLevel="0" collapsed="false">
      <c r="B4" s="4" t="s">
        <v>2</v>
      </c>
    </row>
    <row r="6" customFormat="false" ht="42" hidden="false" customHeight="true" outlineLevel="0" collapsed="false">
      <c r="B6" s="5" t="s">
        <v>3</v>
      </c>
      <c r="C6" s="6" t="s">
        <v>4</v>
      </c>
    </row>
    <row r="8" customFormat="false" ht="111.75" hidden="false" customHeight="true" outlineLevel="0" collapsed="false">
      <c r="B8" s="5" t="s">
        <v>5</v>
      </c>
      <c r="C8" s="6" t="s">
        <v>6</v>
      </c>
    </row>
    <row r="10" customFormat="false" ht="30" hidden="false" customHeight="true" outlineLevel="0" collapsed="false">
      <c r="B10" s="5" t="s">
        <v>7</v>
      </c>
      <c r="C10" s="6" t="s">
        <v>8</v>
      </c>
    </row>
    <row r="12" customFormat="false" ht="55.5" hidden="false" customHeight="true" outlineLevel="0" collapsed="false">
      <c r="B12" s="5" t="s">
        <v>9</v>
      </c>
      <c r="C12" s="6" t="s">
        <v>10</v>
      </c>
    </row>
    <row r="14" customFormat="false" ht="69.75" hidden="false" customHeight="true" outlineLevel="0" collapsed="false">
      <c r="B14" s="5" t="s">
        <v>11</v>
      </c>
      <c r="C14" s="6" t="s">
        <v>12</v>
      </c>
    </row>
    <row r="16" customFormat="false" ht="30" hidden="false" customHeight="true" outlineLevel="0" collapsed="false">
      <c r="B16" s="5" t="s">
        <v>13</v>
      </c>
      <c r="C16" s="6" t="s">
        <v>14</v>
      </c>
    </row>
    <row r="18" customFormat="false" ht="97.5" hidden="false" customHeight="true" outlineLevel="0" collapsed="false">
      <c r="B18" s="5" t="s">
        <v>15</v>
      </c>
      <c r="C18" s="6" t="s">
        <v>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E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46"/>
    <col collapsed="false" customWidth="true" hidden="false" outlineLevel="0" max="2" min="2" style="1" width="62"/>
    <col collapsed="false" customWidth="true" hidden="false" outlineLevel="0" max="3" min="3" style="1" width="16"/>
    <col collapsed="false" customWidth="true" hidden="false" outlineLevel="0" max="4" min="4" style="1" width="13"/>
    <col collapsed="false" customWidth="true" hidden="false" outlineLevel="0" max="5" min="5" style="1" width="28"/>
  </cols>
  <sheetData>
    <row r="1" customFormat="false" ht="15" hidden="false" customHeight="true" outlineLevel="0" collapsed="false">
      <c r="A1" s="10" t="s">
        <v>62</v>
      </c>
      <c r="B1" s="10" t="s">
        <v>587</v>
      </c>
      <c r="C1" s="10" t="s">
        <v>588</v>
      </c>
      <c r="D1" s="10" t="s">
        <v>125</v>
      </c>
      <c r="E1" s="10" t="s">
        <v>179</v>
      </c>
    </row>
    <row r="2" customFormat="false" ht="15" hidden="false" customHeight="true" outlineLevel="0" collapsed="false">
      <c r="A2" s="17" t="s">
        <v>589</v>
      </c>
      <c r="B2" s="16"/>
      <c r="C2" s="16"/>
      <c r="D2" s="16"/>
      <c r="E2" s="16"/>
    </row>
    <row r="3" customFormat="false" ht="23.25" hidden="false" customHeight="true" outlineLevel="0" collapsed="false">
      <c r="A3" s="6" t="s">
        <v>590</v>
      </c>
      <c r="B3" s="6" t="s">
        <v>591</v>
      </c>
      <c r="C3" s="6" t="s">
        <v>592</v>
      </c>
      <c r="D3" s="13"/>
      <c r="E3" s="13"/>
    </row>
    <row r="4" customFormat="false" ht="23.25" hidden="false" customHeight="true" outlineLevel="0" collapsed="false">
      <c r="A4" s="6" t="s">
        <v>593</v>
      </c>
      <c r="B4" s="6" t="s">
        <v>594</v>
      </c>
      <c r="C4" s="6" t="s">
        <v>595</v>
      </c>
      <c r="D4" s="13"/>
      <c r="E4" s="13"/>
    </row>
    <row r="5" customFormat="false" ht="23.25" hidden="false" customHeight="true" outlineLevel="0" collapsed="false">
      <c r="A5" s="6" t="s">
        <v>596</v>
      </c>
      <c r="B5" s="6" t="s">
        <v>597</v>
      </c>
      <c r="C5" s="6" t="s">
        <v>598</v>
      </c>
      <c r="D5" s="13"/>
      <c r="E5" s="13"/>
    </row>
    <row r="6" customFormat="false" ht="23.25" hidden="false" customHeight="true" outlineLevel="0" collapsed="false">
      <c r="A6" s="6" t="s">
        <v>599</v>
      </c>
      <c r="B6" s="6" t="s">
        <v>600</v>
      </c>
      <c r="C6" s="6" t="s">
        <v>601</v>
      </c>
      <c r="D6" s="13"/>
      <c r="E6" s="13"/>
    </row>
    <row r="7" customFormat="false" ht="23.25" hidden="false" customHeight="true" outlineLevel="0" collapsed="false">
      <c r="A7" s="6" t="s">
        <v>602</v>
      </c>
      <c r="B7" s="6" t="s">
        <v>603</v>
      </c>
      <c r="C7" s="6" t="s">
        <v>601</v>
      </c>
      <c r="D7" s="13"/>
      <c r="E7" s="13"/>
    </row>
    <row r="8" customFormat="false" ht="23.25" hidden="false" customHeight="true" outlineLevel="0" collapsed="false">
      <c r="A8" s="6" t="s">
        <v>604</v>
      </c>
      <c r="B8" s="6" t="s">
        <v>605</v>
      </c>
      <c r="C8" s="6" t="s">
        <v>601</v>
      </c>
      <c r="D8" s="13"/>
      <c r="E8" s="13"/>
    </row>
    <row r="9" customFormat="false" ht="23.25" hidden="false" customHeight="true" outlineLevel="0" collapsed="false">
      <c r="A9" s="6" t="s">
        <v>606</v>
      </c>
      <c r="B9" s="6" t="s">
        <v>607</v>
      </c>
      <c r="C9" s="6" t="s">
        <v>608</v>
      </c>
      <c r="D9" s="13"/>
      <c r="E9" s="13"/>
    </row>
    <row r="10" customFormat="false" ht="23.25" hidden="false" customHeight="true" outlineLevel="0" collapsed="false">
      <c r="A10" s="17" t="s">
        <v>609</v>
      </c>
      <c r="B10" s="16"/>
      <c r="C10" s="16"/>
      <c r="D10" s="16"/>
      <c r="E10" s="16"/>
    </row>
    <row r="11" customFormat="false" ht="23.25" hidden="false" customHeight="true" outlineLevel="0" collapsed="false">
      <c r="A11" s="6" t="s">
        <v>610</v>
      </c>
      <c r="B11" s="6" t="s">
        <v>611</v>
      </c>
      <c r="C11" s="6" t="s">
        <v>612</v>
      </c>
      <c r="D11" s="13"/>
      <c r="E11" s="13"/>
    </row>
    <row r="12" customFormat="false" ht="23.25" hidden="false" customHeight="true" outlineLevel="0" collapsed="false">
      <c r="A12" s="6" t="s">
        <v>613</v>
      </c>
      <c r="B12" s="6" t="s">
        <v>614</v>
      </c>
      <c r="C12" s="6" t="s">
        <v>612</v>
      </c>
      <c r="D12" s="13"/>
      <c r="E12" s="13"/>
    </row>
    <row r="13" customFormat="false" ht="23.25" hidden="false" customHeight="true" outlineLevel="0" collapsed="false">
      <c r="A13" s="6" t="s">
        <v>615</v>
      </c>
      <c r="B13" s="6" t="s">
        <v>616</v>
      </c>
      <c r="C13" s="6" t="s">
        <v>612</v>
      </c>
      <c r="D13" s="13"/>
      <c r="E13" s="13"/>
    </row>
    <row r="14" customFormat="false" ht="23.25" hidden="false" customHeight="true" outlineLevel="0" collapsed="false">
      <c r="A14" s="6" t="s">
        <v>617</v>
      </c>
      <c r="B14" s="6" t="s">
        <v>618</v>
      </c>
      <c r="C14" s="6" t="s">
        <v>619</v>
      </c>
      <c r="D14" s="13"/>
      <c r="E14" s="13"/>
    </row>
    <row r="15" customFormat="false" ht="23.25" hidden="false" customHeight="true" outlineLevel="0" collapsed="false">
      <c r="A15" s="6" t="s">
        <v>620</v>
      </c>
      <c r="B15" s="6" t="s">
        <v>621</v>
      </c>
      <c r="C15" s="6" t="s">
        <v>595</v>
      </c>
      <c r="D15" s="13"/>
      <c r="E15" s="13"/>
    </row>
    <row r="16" customFormat="false" ht="23.25" hidden="false" customHeight="true" outlineLevel="0" collapsed="false">
      <c r="A16" s="6" t="s">
        <v>622</v>
      </c>
      <c r="B16" s="6" t="s">
        <v>623</v>
      </c>
      <c r="C16" s="6" t="s">
        <v>624</v>
      </c>
      <c r="D16" s="13"/>
      <c r="E16" s="13"/>
    </row>
    <row r="17" customFormat="false" ht="23.25" hidden="false" customHeight="true" outlineLevel="0" collapsed="false">
      <c r="A17" s="6" t="s">
        <v>625</v>
      </c>
      <c r="B17" s="6" t="s">
        <v>626</v>
      </c>
      <c r="C17" s="6" t="s">
        <v>627</v>
      </c>
      <c r="D17" s="13"/>
      <c r="E17" s="13"/>
    </row>
    <row r="18" customFormat="false" ht="23.25" hidden="false" customHeight="true" outlineLevel="0" collapsed="false">
      <c r="A18" s="17" t="s">
        <v>628</v>
      </c>
      <c r="B18" s="16"/>
      <c r="C18" s="16"/>
      <c r="D18" s="16"/>
      <c r="E18" s="16"/>
    </row>
    <row r="19" customFormat="false" ht="23.25" hidden="false" customHeight="true" outlineLevel="0" collapsed="false">
      <c r="A19" s="6" t="s">
        <v>629</v>
      </c>
      <c r="B19" s="6" t="s">
        <v>630</v>
      </c>
      <c r="C19" s="6" t="s">
        <v>595</v>
      </c>
      <c r="D19" s="13"/>
      <c r="E19" s="13"/>
    </row>
    <row r="20" customFormat="false" ht="23.25" hidden="false" customHeight="true" outlineLevel="0" collapsed="false">
      <c r="A20" s="6" t="s">
        <v>631</v>
      </c>
      <c r="B20" s="6" t="s">
        <v>632</v>
      </c>
      <c r="C20" s="6" t="s">
        <v>633</v>
      </c>
      <c r="D20" s="13"/>
      <c r="E20" s="13"/>
    </row>
    <row r="21" customFormat="false" ht="34.5" hidden="false" customHeight="true" outlineLevel="0" collapsed="false">
      <c r="A21" s="6" t="s">
        <v>634</v>
      </c>
      <c r="B21" s="6" t="s">
        <v>635</v>
      </c>
      <c r="C21" s="6" t="s">
        <v>595</v>
      </c>
      <c r="D21" s="13"/>
      <c r="E21" s="13"/>
    </row>
    <row r="22" customFormat="false" ht="34.5" hidden="false" customHeight="true" outlineLevel="0" collapsed="false">
      <c r="A22" s="6" t="s">
        <v>636</v>
      </c>
      <c r="B22" s="6" t="s">
        <v>637</v>
      </c>
      <c r="C22" s="6" t="s">
        <v>638</v>
      </c>
      <c r="D22" s="13"/>
      <c r="E22" s="13"/>
    </row>
    <row r="23" customFormat="false" ht="23.25" hidden="false" customHeight="true" outlineLevel="0" collapsed="false">
      <c r="A23" s="6" t="s">
        <v>639</v>
      </c>
      <c r="B23" s="6" t="s">
        <v>640</v>
      </c>
      <c r="C23" s="6" t="s">
        <v>641</v>
      </c>
      <c r="D23" s="13"/>
      <c r="E23" s="13"/>
    </row>
    <row r="24" customFormat="false" ht="23.25" hidden="false" customHeight="true" outlineLevel="0" collapsed="false">
      <c r="A24" s="6" t="s">
        <v>642</v>
      </c>
      <c r="B24" s="6" t="s">
        <v>643</v>
      </c>
      <c r="C24" s="6" t="s">
        <v>595</v>
      </c>
      <c r="D24" s="13"/>
      <c r="E24" s="13"/>
    </row>
    <row r="25" customFormat="false" ht="15" hidden="false" customHeight="true" outlineLevel="0" collapsed="false">
      <c r="A25" s="6" t="s">
        <v>644</v>
      </c>
      <c r="B25" s="6" t="s">
        <v>645</v>
      </c>
      <c r="C25" s="6" t="s">
        <v>595</v>
      </c>
      <c r="D25" s="13"/>
      <c r="E25" s="13"/>
    </row>
    <row r="26" customFormat="false" ht="23.25" hidden="false" customHeight="true" outlineLevel="0" collapsed="false">
      <c r="A26" s="6" t="s">
        <v>646</v>
      </c>
      <c r="B26" s="6" t="s">
        <v>647</v>
      </c>
      <c r="C26" s="6" t="s">
        <v>648</v>
      </c>
      <c r="D26" s="13"/>
      <c r="E26" s="13"/>
    </row>
    <row r="27" customFormat="false" ht="23.25" hidden="false" customHeight="true" outlineLevel="0" collapsed="false">
      <c r="A27" s="6" t="s">
        <v>649</v>
      </c>
      <c r="B27" s="6" t="s">
        <v>650</v>
      </c>
      <c r="C27" s="6" t="s">
        <v>651</v>
      </c>
      <c r="D27" s="13"/>
      <c r="E27" s="13"/>
    </row>
    <row r="28" customFormat="false" ht="15" hidden="false" customHeight="true" outlineLevel="0" collapsed="false">
      <c r="A28" s="17" t="s">
        <v>652</v>
      </c>
      <c r="B28" s="16"/>
      <c r="C28" s="16"/>
      <c r="D28" s="16"/>
      <c r="E28" s="16"/>
    </row>
    <row r="29" customFormat="false" ht="23.25" hidden="false" customHeight="true" outlineLevel="0" collapsed="false">
      <c r="A29" s="6" t="s">
        <v>653</v>
      </c>
      <c r="B29" s="6" t="s">
        <v>654</v>
      </c>
      <c r="C29" s="6" t="s">
        <v>655</v>
      </c>
      <c r="D29" s="13"/>
      <c r="E29" s="13"/>
    </row>
    <row r="30" customFormat="false" ht="23.25" hidden="false" customHeight="true" outlineLevel="0" collapsed="false">
      <c r="A30" s="6" t="s">
        <v>656</v>
      </c>
      <c r="B30" s="6" t="s">
        <v>657</v>
      </c>
      <c r="C30" s="6" t="s">
        <v>658</v>
      </c>
      <c r="D30" s="13"/>
      <c r="E30" s="13"/>
    </row>
    <row r="31" customFormat="false" ht="23.25" hidden="false" customHeight="true" outlineLevel="0" collapsed="false">
      <c r="A31" s="6" t="s">
        <v>659</v>
      </c>
      <c r="B31" s="6" t="s">
        <v>660</v>
      </c>
      <c r="C31" s="6" t="s">
        <v>661</v>
      </c>
      <c r="D31" s="13"/>
      <c r="E31" s="13"/>
    </row>
    <row r="32" customFormat="false" ht="23.25" hidden="false" customHeight="true" outlineLevel="0" collapsed="false">
      <c r="A32" s="6" t="s">
        <v>662</v>
      </c>
      <c r="B32" s="6" t="s">
        <v>663</v>
      </c>
      <c r="C32" s="6" t="s">
        <v>664</v>
      </c>
      <c r="D32" s="13"/>
      <c r="E32" s="13"/>
    </row>
    <row r="33" customFormat="false" ht="34.5" hidden="false" customHeight="true" outlineLevel="0" collapsed="false">
      <c r="A33" s="6" t="s">
        <v>665</v>
      </c>
      <c r="B33" s="6" t="s">
        <v>666</v>
      </c>
      <c r="C33" s="6" t="s">
        <v>667</v>
      </c>
      <c r="D33" s="13"/>
      <c r="E33" s="13"/>
    </row>
    <row r="34" customFormat="false" ht="34.5" hidden="false" customHeight="true" outlineLevel="0" collapsed="false">
      <c r="A34" s="6" t="s">
        <v>668</v>
      </c>
      <c r="B34" s="6" t="s">
        <v>669</v>
      </c>
      <c r="C34" s="6" t="s">
        <v>595</v>
      </c>
      <c r="D34" s="13"/>
      <c r="E34" s="13"/>
    </row>
    <row r="35" customFormat="false" ht="34.5" hidden="false" customHeight="true" outlineLevel="0" collapsed="false">
      <c r="A35" s="6" t="s">
        <v>670</v>
      </c>
      <c r="B35" s="6" t="s">
        <v>671</v>
      </c>
      <c r="C35" s="6" t="s">
        <v>672</v>
      </c>
      <c r="D35" s="13"/>
      <c r="E35" s="13"/>
    </row>
  </sheetData>
  <conditionalFormatting sqref="D2:D35">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D3:D9 D11:D17 D19:D27 D29:D35"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D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5"/>
    <col collapsed="false" customWidth="true" hidden="false" outlineLevel="0" max="2" min="2" style="1" width="58"/>
    <col collapsed="false" customWidth="true" hidden="false" outlineLevel="0" max="3" min="3" style="1" width="62"/>
    <col collapsed="false" customWidth="true" hidden="false" outlineLevel="0" max="4" min="4" style="1" width="26"/>
  </cols>
  <sheetData>
    <row r="1" customFormat="false" ht="15" hidden="false" customHeight="true" outlineLevel="0" collapsed="false">
      <c r="A1" s="10" t="s">
        <v>21</v>
      </c>
      <c r="B1" s="10" t="s">
        <v>673</v>
      </c>
      <c r="C1" s="10" t="s">
        <v>674</v>
      </c>
      <c r="D1" s="10" t="s">
        <v>588</v>
      </c>
    </row>
    <row r="2" customFormat="false" ht="15" hidden="false" customHeight="true" outlineLevel="0" collapsed="false">
      <c r="A2" s="16"/>
      <c r="B2" s="17" t="s">
        <v>675</v>
      </c>
      <c r="C2" s="16"/>
      <c r="D2" s="16"/>
    </row>
    <row r="3" customFormat="false" ht="45.75" hidden="false" customHeight="true" outlineLevel="0" collapsed="false">
      <c r="A3" s="12" t="n">
        <v>1</v>
      </c>
      <c r="B3" s="6" t="s">
        <v>676</v>
      </c>
      <c r="C3" s="6" t="s">
        <v>677</v>
      </c>
      <c r="D3" s="6" t="s">
        <v>678</v>
      </c>
    </row>
    <row r="4" customFormat="false" ht="23.25" hidden="false" customHeight="true" outlineLevel="0" collapsed="false">
      <c r="A4" s="12" t="n">
        <v>2</v>
      </c>
      <c r="B4" s="6" t="s">
        <v>679</v>
      </c>
      <c r="C4" s="6" t="s">
        <v>680</v>
      </c>
      <c r="D4" s="6" t="s">
        <v>678</v>
      </c>
    </row>
    <row r="5" customFormat="false" ht="34.5" hidden="false" customHeight="true" outlineLevel="0" collapsed="false">
      <c r="A5" s="12" t="n">
        <v>3</v>
      </c>
      <c r="B5" s="6" t="s">
        <v>681</v>
      </c>
      <c r="C5" s="6" t="s">
        <v>682</v>
      </c>
      <c r="D5" s="6" t="s">
        <v>678</v>
      </c>
    </row>
    <row r="6" customFormat="false" ht="23.25" hidden="false" customHeight="true" outlineLevel="0" collapsed="false">
      <c r="A6" s="12" t="n">
        <v>4</v>
      </c>
      <c r="B6" s="6" t="s">
        <v>683</v>
      </c>
      <c r="C6" s="6" t="s">
        <v>684</v>
      </c>
      <c r="D6" s="6" t="s">
        <v>678</v>
      </c>
    </row>
    <row r="7" customFormat="false" ht="23.25" hidden="false" customHeight="true" outlineLevel="0" collapsed="false">
      <c r="A7" s="12" t="n">
        <v>5</v>
      </c>
      <c r="B7" s="6" t="s">
        <v>685</v>
      </c>
      <c r="C7" s="6" t="s">
        <v>686</v>
      </c>
      <c r="D7" s="6" t="s">
        <v>678</v>
      </c>
    </row>
    <row r="8" customFormat="false" ht="23.25" hidden="false" customHeight="true" outlineLevel="0" collapsed="false">
      <c r="A8" s="12" t="n">
        <v>6</v>
      </c>
      <c r="B8" s="6" t="s">
        <v>687</v>
      </c>
      <c r="C8" s="6" t="s">
        <v>688</v>
      </c>
      <c r="D8" s="6" t="s">
        <v>678</v>
      </c>
    </row>
    <row r="9" customFormat="false" ht="15" hidden="false" customHeight="true" outlineLevel="0" collapsed="false">
      <c r="A9" s="12" t="n">
        <v>7</v>
      </c>
      <c r="B9" s="6" t="s">
        <v>689</v>
      </c>
      <c r="C9" s="6" t="s">
        <v>690</v>
      </c>
      <c r="D9" s="6" t="s">
        <v>678</v>
      </c>
    </row>
    <row r="10" customFormat="false" ht="15" hidden="false" customHeight="true" outlineLevel="0" collapsed="false">
      <c r="A10" s="16"/>
      <c r="B10" s="17" t="s">
        <v>691</v>
      </c>
      <c r="C10" s="16"/>
      <c r="D10" s="16"/>
    </row>
    <row r="11" customFormat="false" ht="34.5" hidden="false" customHeight="true" outlineLevel="0" collapsed="false">
      <c r="A11" s="12" t="n">
        <v>8</v>
      </c>
      <c r="B11" s="6" t="s">
        <v>692</v>
      </c>
      <c r="C11" s="6" t="s">
        <v>693</v>
      </c>
      <c r="D11" s="6" t="s">
        <v>694</v>
      </c>
    </row>
    <row r="12" customFormat="false" ht="23.25" hidden="false" customHeight="true" outlineLevel="0" collapsed="false">
      <c r="A12" s="12" t="n">
        <v>9</v>
      </c>
      <c r="B12" s="6" t="s">
        <v>695</v>
      </c>
      <c r="C12" s="6" t="s">
        <v>696</v>
      </c>
      <c r="D12" s="6" t="s">
        <v>697</v>
      </c>
    </row>
    <row r="13" customFormat="false" ht="23.25" hidden="false" customHeight="true" outlineLevel="0" collapsed="false">
      <c r="A13" s="12" t="n">
        <v>10</v>
      </c>
      <c r="B13" s="6" t="s">
        <v>698</v>
      </c>
      <c r="C13" s="6" t="s">
        <v>699</v>
      </c>
      <c r="D13" s="6" t="s">
        <v>700</v>
      </c>
    </row>
    <row r="14" customFormat="false" ht="34.5" hidden="false" customHeight="true" outlineLevel="0" collapsed="false">
      <c r="A14" s="12" t="n">
        <v>11</v>
      </c>
      <c r="B14" s="6" t="s">
        <v>701</v>
      </c>
      <c r="C14" s="6" t="s">
        <v>702</v>
      </c>
      <c r="D14" s="6" t="s">
        <v>703</v>
      </c>
    </row>
    <row r="15" customFormat="false" ht="23.25" hidden="false" customHeight="true" outlineLevel="0" collapsed="false">
      <c r="A15" s="12" t="n">
        <v>12</v>
      </c>
      <c r="B15" s="6" t="s">
        <v>704</v>
      </c>
      <c r="C15" s="6" t="s">
        <v>705</v>
      </c>
      <c r="D15" s="6" t="s">
        <v>706</v>
      </c>
    </row>
    <row r="16" customFormat="false" ht="23.25" hidden="false" customHeight="true" outlineLevel="0" collapsed="false">
      <c r="A16" s="12" t="n">
        <v>13</v>
      </c>
      <c r="B16" s="6" t="s">
        <v>707</v>
      </c>
      <c r="C16" s="6" t="s">
        <v>708</v>
      </c>
      <c r="D16" s="6" t="s">
        <v>706</v>
      </c>
    </row>
    <row r="17" customFormat="false" ht="23.25" hidden="false" customHeight="true" outlineLevel="0" collapsed="false">
      <c r="A17" s="12" t="n">
        <v>14</v>
      </c>
      <c r="B17" s="6" t="s">
        <v>709</v>
      </c>
      <c r="C17" s="6" t="s">
        <v>710</v>
      </c>
      <c r="D17" s="6" t="s">
        <v>700</v>
      </c>
    </row>
    <row r="18" customFormat="false" ht="15" hidden="false" customHeight="true" outlineLevel="0" collapsed="false">
      <c r="A18" s="16"/>
      <c r="B18" s="17" t="s">
        <v>711</v>
      </c>
      <c r="C18" s="16"/>
      <c r="D18" s="16"/>
    </row>
    <row r="19" customFormat="false" ht="34.5" hidden="false" customHeight="true" outlineLevel="0" collapsed="false">
      <c r="A19" s="12" t="n">
        <v>15</v>
      </c>
      <c r="B19" s="6" t="s">
        <v>712</v>
      </c>
      <c r="C19" s="6" t="s">
        <v>713</v>
      </c>
      <c r="D19" s="6" t="s">
        <v>714</v>
      </c>
    </row>
    <row r="20" customFormat="false" ht="34.5" hidden="false" customHeight="true" outlineLevel="0" collapsed="false">
      <c r="A20" s="12" t="n">
        <v>16</v>
      </c>
      <c r="B20" s="6" t="s">
        <v>715</v>
      </c>
      <c r="C20" s="6" t="s">
        <v>716</v>
      </c>
      <c r="D20" s="6" t="s">
        <v>717</v>
      </c>
    </row>
    <row r="21" customFormat="false" ht="34.5" hidden="false" customHeight="true" outlineLevel="0" collapsed="false">
      <c r="A21" s="12" t="n">
        <v>17</v>
      </c>
      <c r="B21" s="6" t="s">
        <v>718</v>
      </c>
      <c r="C21" s="6" t="s">
        <v>719</v>
      </c>
      <c r="D21" s="6" t="s">
        <v>720</v>
      </c>
    </row>
    <row r="22" customFormat="false" ht="23.25" hidden="false" customHeight="true" outlineLevel="0" collapsed="false">
      <c r="A22" s="12" t="n">
        <v>18</v>
      </c>
      <c r="B22" s="6" t="s">
        <v>721</v>
      </c>
      <c r="C22" s="6" t="s">
        <v>722</v>
      </c>
      <c r="D22" s="6" t="s">
        <v>723</v>
      </c>
    </row>
    <row r="23" customFormat="false" ht="23.25" hidden="false" customHeight="true" outlineLevel="0" collapsed="false">
      <c r="A23" s="12" t="n">
        <v>19</v>
      </c>
      <c r="B23" s="6" t="s">
        <v>724</v>
      </c>
      <c r="C23" s="6" t="s">
        <v>725</v>
      </c>
      <c r="D23" s="6" t="s">
        <v>726</v>
      </c>
    </row>
    <row r="24" customFormat="false" ht="23.25" hidden="false" customHeight="true" outlineLevel="0" collapsed="false">
      <c r="A24" s="12" t="n">
        <v>20</v>
      </c>
      <c r="B24" s="6" t="s">
        <v>727</v>
      </c>
      <c r="C24" s="6" t="s">
        <v>728</v>
      </c>
      <c r="D24" s="6" t="s">
        <v>729</v>
      </c>
    </row>
    <row r="25" customFormat="false" ht="34.5" hidden="false" customHeight="true" outlineLevel="0" collapsed="false">
      <c r="A25" s="12" t="n">
        <v>21</v>
      </c>
      <c r="B25" s="6" t="s">
        <v>730</v>
      </c>
      <c r="C25" s="6" t="s">
        <v>731</v>
      </c>
      <c r="D25" s="6" t="s">
        <v>732</v>
      </c>
    </row>
    <row r="26" customFormat="false" ht="23.25" hidden="false" customHeight="true" outlineLevel="0" collapsed="false">
      <c r="A26" s="12" t="n">
        <v>22</v>
      </c>
      <c r="B26" s="6" t="s">
        <v>733</v>
      </c>
      <c r="C26" s="6" t="s">
        <v>734</v>
      </c>
      <c r="D26" s="6" t="s">
        <v>735</v>
      </c>
    </row>
    <row r="27" customFormat="false" ht="23.25" hidden="false" customHeight="true" outlineLevel="0" collapsed="false">
      <c r="A27" s="12" t="n">
        <v>23</v>
      </c>
      <c r="B27" s="6" t="s">
        <v>736</v>
      </c>
      <c r="C27" s="6" t="s">
        <v>737</v>
      </c>
      <c r="D27" s="6" t="s">
        <v>678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B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18"/>
    <col collapsed="false" customWidth="true" hidden="false" outlineLevel="0" max="2" min="2" style="1" width="95"/>
  </cols>
  <sheetData>
    <row r="1" customFormat="false" ht="15" hidden="false" customHeight="true" outlineLevel="0" collapsed="false">
      <c r="A1" s="10" t="s">
        <v>738</v>
      </c>
      <c r="B1" s="10" t="s">
        <v>739</v>
      </c>
    </row>
    <row r="2" customFormat="false" ht="23.25" hidden="false" customHeight="true" outlineLevel="0" collapsed="false">
      <c r="A2" s="9" t="s">
        <v>42</v>
      </c>
      <c r="B2" s="6" t="s">
        <v>740</v>
      </c>
    </row>
    <row r="3" customFormat="false" ht="23.25" hidden="false" customHeight="true" outlineLevel="0" collapsed="false">
      <c r="A3" s="9" t="s">
        <v>741</v>
      </c>
      <c r="B3" s="6" t="s">
        <v>742</v>
      </c>
    </row>
    <row r="4" customFormat="false" ht="23.25" hidden="false" customHeight="true" outlineLevel="0" collapsed="false">
      <c r="A4" s="9" t="s">
        <v>60</v>
      </c>
      <c r="B4" s="6" t="s">
        <v>743</v>
      </c>
    </row>
    <row r="5" customFormat="false" ht="23.25" hidden="false" customHeight="true" outlineLevel="0" collapsed="false">
      <c r="A5" s="9" t="s">
        <v>744</v>
      </c>
      <c r="B5" s="6" t="s">
        <v>745</v>
      </c>
    </row>
    <row r="6" customFormat="false" ht="15" hidden="false" customHeight="true" outlineLevel="0" collapsed="false">
      <c r="A6" s="9" t="s">
        <v>56</v>
      </c>
      <c r="B6" s="6" t="s">
        <v>746</v>
      </c>
    </row>
    <row r="7" customFormat="false" ht="15" hidden="false" customHeight="true" outlineLevel="0" collapsed="false">
      <c r="A7" s="9" t="s">
        <v>747</v>
      </c>
      <c r="B7" s="6" t="s">
        <v>748</v>
      </c>
    </row>
    <row r="8" customFormat="false" ht="15" hidden="false" customHeight="true" outlineLevel="0" collapsed="false">
      <c r="A8" s="9" t="s">
        <v>46</v>
      </c>
      <c r="B8" s="6" t="s">
        <v>749</v>
      </c>
    </row>
    <row r="9" customFormat="false" ht="15" hidden="false" customHeight="true" outlineLevel="0" collapsed="false">
      <c r="A9" s="9" t="s">
        <v>750</v>
      </c>
      <c r="B9" s="6" t="s">
        <v>751</v>
      </c>
    </row>
    <row r="10" customFormat="false" ht="15" hidden="false" customHeight="true" outlineLevel="0" collapsed="false">
      <c r="A10" s="9" t="s">
        <v>752</v>
      </c>
      <c r="B10" s="6" t="s">
        <v>753</v>
      </c>
    </row>
    <row r="11" customFormat="false" ht="23.25" hidden="false" customHeight="true" outlineLevel="0" collapsed="false">
      <c r="A11" s="9" t="s">
        <v>324</v>
      </c>
      <c r="B11" s="6" t="s">
        <v>754</v>
      </c>
    </row>
    <row r="12" customFormat="false" ht="15" hidden="false" customHeight="true" outlineLevel="0" collapsed="false">
      <c r="A12" s="9" t="s">
        <v>755</v>
      </c>
      <c r="B12" s="6" t="s">
        <v>756</v>
      </c>
    </row>
    <row r="13" customFormat="false" ht="15" hidden="false" customHeight="true" outlineLevel="0" collapsed="false">
      <c r="A13" s="9" t="s">
        <v>757</v>
      </c>
      <c r="B13" s="6" t="s">
        <v>758</v>
      </c>
    </row>
    <row r="14" customFormat="false" ht="15" hidden="false" customHeight="true" outlineLevel="0" collapsed="false">
      <c r="A14" s="9" t="s">
        <v>759</v>
      </c>
      <c r="B14" s="6" t="s">
        <v>760</v>
      </c>
    </row>
    <row r="15" customFormat="false" ht="15" hidden="false" customHeight="true" outlineLevel="0" collapsed="false">
      <c r="A15" s="9" t="s">
        <v>761</v>
      </c>
      <c r="B15" s="6" t="s">
        <v>762</v>
      </c>
    </row>
    <row r="16" customFormat="false" ht="23.25" hidden="false" customHeight="true" outlineLevel="0" collapsed="false">
      <c r="A16" s="9" t="s">
        <v>763</v>
      </c>
      <c r="B16" s="6" t="s">
        <v>764</v>
      </c>
    </row>
    <row r="17" customFormat="false" ht="15" hidden="false" customHeight="true" outlineLevel="0" collapsed="false">
      <c r="A17" s="9" t="s">
        <v>765</v>
      </c>
      <c r="B17" s="6" t="s">
        <v>766</v>
      </c>
    </row>
    <row r="18" customFormat="false" ht="15" hidden="false" customHeight="true" outlineLevel="0" collapsed="false">
      <c r="A18" s="9" t="s">
        <v>48</v>
      </c>
      <c r="B18" s="6" t="s">
        <v>767</v>
      </c>
    </row>
    <row r="19" customFormat="false" ht="15" hidden="false" customHeight="true" outlineLevel="0" collapsed="false">
      <c r="A19" s="9" t="s">
        <v>58</v>
      </c>
      <c r="B19" s="6" t="s">
        <v>768</v>
      </c>
    </row>
    <row r="20" customFormat="false" ht="15" hidden="false" customHeight="true" outlineLevel="0" collapsed="false">
      <c r="A20" s="9" t="s">
        <v>279</v>
      </c>
      <c r="B20" s="6" t="s">
        <v>769</v>
      </c>
    </row>
    <row r="21" customFormat="false" ht="15" hidden="false" customHeight="true" outlineLevel="0" collapsed="false">
      <c r="A21" s="9" t="s">
        <v>770</v>
      </c>
      <c r="B21" s="6" t="s">
        <v>771</v>
      </c>
    </row>
    <row r="22" customFormat="false" ht="15" hidden="false" customHeight="true" outlineLevel="0" collapsed="false">
      <c r="A22" s="9" t="s">
        <v>772</v>
      </c>
      <c r="B22" s="6" t="s">
        <v>773</v>
      </c>
    </row>
    <row r="23" customFormat="false" ht="15" hidden="false" customHeight="true" outlineLevel="0" collapsed="false">
      <c r="A23" s="9" t="s">
        <v>774</v>
      </c>
      <c r="B23" s="6" t="s">
        <v>775</v>
      </c>
    </row>
    <row r="24" customFormat="false" ht="23.25" hidden="false" customHeight="true" outlineLevel="0" collapsed="false">
      <c r="A24" s="9" t="s">
        <v>776</v>
      </c>
      <c r="B24" s="6" t="s">
        <v>777</v>
      </c>
    </row>
    <row r="25" customFormat="false" ht="23.25" hidden="false" customHeight="true" outlineLevel="0" collapsed="false">
      <c r="A25" s="9" t="s">
        <v>778</v>
      </c>
      <c r="B25" s="6" t="s">
        <v>779</v>
      </c>
    </row>
    <row r="26" customFormat="false" ht="23.25" hidden="false" customHeight="true" outlineLevel="0" collapsed="false">
      <c r="A26" s="9" t="s">
        <v>780</v>
      </c>
      <c r="B26" s="6" t="s">
        <v>781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C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5"/>
    <col collapsed="false" customWidth="true" hidden="false" outlineLevel="0" max="2" min="2" style="1" width="36"/>
    <col collapsed="false" customWidth="true" hidden="false" outlineLevel="0" max="3" min="3" style="1" width="86"/>
  </cols>
  <sheetData>
    <row r="1" customFormat="false" ht="18" hidden="false" customHeight="true" outlineLevel="0" collapsed="false">
      <c r="B1" s="7" t="s">
        <v>17</v>
      </c>
    </row>
    <row r="2" customFormat="false" ht="15" hidden="false" customHeight="true" outlineLevel="0" collapsed="false">
      <c r="B2" s="4" t="s">
        <v>18</v>
      </c>
    </row>
    <row r="4" customFormat="false" ht="15" hidden="false" customHeight="true" outlineLevel="0" collapsed="false">
      <c r="B4" s="8" t="s">
        <v>19</v>
      </c>
    </row>
    <row r="5" customFormat="false" ht="31.5" hidden="false" customHeight="true" outlineLevel="0" collapsed="false">
      <c r="B5" s="9" t="s">
        <v>20</v>
      </c>
      <c r="C5" s="9"/>
    </row>
    <row r="7" customFormat="false" ht="23.25" hidden="false" customHeight="true" outlineLevel="0" collapsed="false">
      <c r="A7" s="10" t="s">
        <v>21</v>
      </c>
      <c r="B7" s="10" t="s">
        <v>22</v>
      </c>
      <c r="C7" s="10" t="s">
        <v>23</v>
      </c>
    </row>
    <row r="8" customFormat="false" ht="23.25" hidden="false" customHeight="true" outlineLevel="0" collapsed="false">
      <c r="A8" s="11" t="n">
        <v>1</v>
      </c>
      <c r="B8" s="9" t="s">
        <v>24</v>
      </c>
      <c r="C8" s="6" t="s">
        <v>25</v>
      </c>
    </row>
    <row r="9" customFormat="false" ht="34.5" hidden="false" customHeight="true" outlineLevel="0" collapsed="false">
      <c r="A9" s="11" t="n">
        <v>2</v>
      </c>
      <c r="B9" s="9" t="s">
        <v>26</v>
      </c>
      <c r="C9" s="6" t="s">
        <v>27</v>
      </c>
    </row>
    <row r="10" customFormat="false" ht="34.5" hidden="false" customHeight="true" outlineLevel="0" collapsed="false">
      <c r="A10" s="11" t="n">
        <v>3</v>
      </c>
      <c r="B10" s="9" t="s">
        <v>28</v>
      </c>
      <c r="C10" s="6" t="s">
        <v>29</v>
      </c>
    </row>
    <row r="11" customFormat="false" ht="23.25" hidden="false" customHeight="true" outlineLevel="0" collapsed="false">
      <c r="A11" s="11" t="n">
        <v>4</v>
      </c>
      <c r="B11" s="9" t="s">
        <v>30</v>
      </c>
      <c r="C11" s="6" t="s">
        <v>31</v>
      </c>
    </row>
    <row r="12" customFormat="false" ht="23.25" hidden="false" customHeight="true" outlineLevel="0" collapsed="false">
      <c r="A12" s="11" t="n">
        <v>5</v>
      </c>
      <c r="B12" s="9" t="s">
        <v>32</v>
      </c>
      <c r="C12" s="6" t="s">
        <v>33</v>
      </c>
    </row>
    <row r="13" customFormat="false" ht="23.25" hidden="false" customHeight="true" outlineLevel="0" collapsed="false">
      <c r="A13" s="11" t="n">
        <v>6</v>
      </c>
      <c r="B13" s="9" t="s">
        <v>34</v>
      </c>
      <c r="C13" s="6" t="s">
        <v>35</v>
      </c>
    </row>
    <row r="14" customFormat="false" ht="23.25" hidden="false" customHeight="true" outlineLevel="0" collapsed="false">
      <c r="A14" s="11" t="n">
        <v>7</v>
      </c>
      <c r="B14" s="9" t="s">
        <v>36</v>
      </c>
      <c r="C14" s="6" t="s">
        <v>37</v>
      </c>
    </row>
    <row r="15" customFormat="false" ht="23.25" hidden="false" customHeight="true" outlineLevel="0" collapsed="false">
      <c r="A15" s="11" t="n">
        <v>8</v>
      </c>
      <c r="B15" s="9" t="s">
        <v>38</v>
      </c>
      <c r="C15" s="6" t="s">
        <v>39</v>
      </c>
    </row>
    <row r="17" customFormat="false" ht="15" hidden="false" customHeight="true" outlineLevel="0" collapsed="false">
      <c r="A17" s="10"/>
      <c r="B17" s="10" t="s">
        <v>40</v>
      </c>
      <c r="C17" s="10" t="s">
        <v>41</v>
      </c>
    </row>
    <row r="18" customFormat="false" ht="15" hidden="false" customHeight="true" outlineLevel="0" collapsed="false">
      <c r="A18" s="6"/>
      <c r="B18" s="9" t="s">
        <v>42</v>
      </c>
      <c r="C18" s="6" t="s">
        <v>43</v>
      </c>
    </row>
    <row r="19" customFormat="false" ht="15" hidden="false" customHeight="true" outlineLevel="0" collapsed="false">
      <c r="A19" s="6"/>
      <c r="B19" s="9" t="s">
        <v>44</v>
      </c>
      <c r="C19" s="6" t="s">
        <v>45</v>
      </c>
    </row>
    <row r="20" customFormat="false" ht="23.25" hidden="false" customHeight="true" outlineLevel="0" collapsed="false">
      <c r="A20" s="6"/>
      <c r="B20" s="9" t="s">
        <v>46</v>
      </c>
      <c r="C20" s="6" t="s">
        <v>47</v>
      </c>
    </row>
    <row r="21" customFormat="false" ht="15" hidden="false" customHeight="true" outlineLevel="0" collapsed="false">
      <c r="A21" s="6"/>
      <c r="B21" s="9" t="s">
        <v>48</v>
      </c>
      <c r="C21" s="6" t="s">
        <v>49</v>
      </c>
    </row>
    <row r="22" customFormat="false" ht="15" hidden="false" customHeight="true" outlineLevel="0" collapsed="false">
      <c r="A22" s="6"/>
      <c r="B22" s="9" t="s">
        <v>50</v>
      </c>
      <c r="C22" s="6" t="s">
        <v>51</v>
      </c>
    </row>
    <row r="23" customFormat="false" ht="15" hidden="false" customHeight="true" outlineLevel="0" collapsed="false">
      <c r="A23" s="6"/>
      <c r="B23" s="9" t="s">
        <v>52</v>
      </c>
      <c r="C23" s="6" t="s">
        <v>53</v>
      </c>
    </row>
    <row r="24" customFormat="false" ht="15" hidden="false" customHeight="true" outlineLevel="0" collapsed="false">
      <c r="A24" s="6"/>
      <c r="B24" s="9" t="s">
        <v>54</v>
      </c>
      <c r="C24" s="6" t="s">
        <v>55</v>
      </c>
    </row>
    <row r="25" customFormat="false" ht="23.25" hidden="false" customHeight="true" outlineLevel="0" collapsed="false">
      <c r="A25" s="6"/>
      <c r="B25" s="9" t="s">
        <v>56</v>
      </c>
      <c r="C25" s="6" t="s">
        <v>57</v>
      </c>
    </row>
    <row r="26" customFormat="false" ht="15" hidden="false" customHeight="true" outlineLevel="0" collapsed="false">
      <c r="A26" s="6"/>
      <c r="B26" s="9" t="s">
        <v>58</v>
      </c>
      <c r="C26" s="6" t="s">
        <v>59</v>
      </c>
    </row>
    <row r="27" customFormat="false" ht="15" hidden="false" customHeight="true" outlineLevel="0" collapsed="false">
      <c r="A27" s="6"/>
      <c r="B27" s="9" t="s">
        <v>60</v>
      </c>
      <c r="C27" s="6" t="s">
        <v>61</v>
      </c>
    </row>
  </sheetData>
  <mergeCells count="1">
    <mergeCell ref="B5:C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4B5"/>
    <pageSetUpPr fitToPage="false"/>
  </sheetPr>
  <dimension ref="A1:C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38"/>
    <col collapsed="false" customWidth="true" hidden="false" outlineLevel="0" max="2" min="2" style="1" width="60"/>
    <col collapsed="false" customWidth="true" hidden="false" outlineLevel="0" max="3" min="3" style="1" width="14"/>
  </cols>
  <sheetData>
    <row r="1" customFormat="false" ht="15" hidden="false" customHeight="true" outlineLevel="0" collapsed="false">
      <c r="A1" s="10" t="s">
        <v>62</v>
      </c>
      <c r="B1" s="10" t="s">
        <v>63</v>
      </c>
      <c r="C1" s="10" t="s">
        <v>64</v>
      </c>
    </row>
    <row r="2" customFormat="false" ht="15" hidden="false" customHeight="true" outlineLevel="0" collapsed="false">
      <c r="A2" s="9" t="s">
        <v>65</v>
      </c>
      <c r="B2" s="6" t="s">
        <v>66</v>
      </c>
      <c r="C2" s="12" t="s">
        <v>67</v>
      </c>
    </row>
    <row r="3" customFormat="false" ht="45.75" hidden="false" customHeight="true" outlineLevel="0" collapsed="false">
      <c r="A3" s="9" t="s">
        <v>68</v>
      </c>
      <c r="B3" s="6" t="s">
        <v>69</v>
      </c>
      <c r="C3" s="12" t="s">
        <v>70</v>
      </c>
    </row>
    <row r="4" customFormat="false" ht="45.75" hidden="false" customHeight="true" outlineLevel="0" collapsed="false">
      <c r="A4" s="9" t="s">
        <v>71</v>
      </c>
      <c r="B4" s="6" t="s">
        <v>72</v>
      </c>
      <c r="C4" s="12" t="s">
        <v>73</v>
      </c>
    </row>
    <row r="5" customFormat="false" ht="34.5" hidden="false" customHeight="true" outlineLevel="0" collapsed="false">
      <c r="A5" s="9" t="s">
        <v>74</v>
      </c>
      <c r="B5" s="6" t="s">
        <v>75</v>
      </c>
      <c r="C5" s="12" t="s">
        <v>76</v>
      </c>
    </row>
    <row r="6" customFormat="false" ht="23.25" hidden="false" customHeight="true" outlineLevel="0" collapsed="false">
      <c r="A6" s="9" t="s">
        <v>50</v>
      </c>
      <c r="B6" s="6" t="s">
        <v>77</v>
      </c>
      <c r="C6" s="12" t="s">
        <v>78</v>
      </c>
    </row>
    <row r="7" customFormat="false" ht="79.5" hidden="false" customHeight="true" outlineLevel="0" collapsed="false">
      <c r="A7" s="9" t="s">
        <v>79</v>
      </c>
      <c r="B7" s="6" t="s">
        <v>80</v>
      </c>
      <c r="C7" s="12" t="s">
        <v>81</v>
      </c>
    </row>
    <row r="8" customFormat="false" ht="23.25" hidden="false" customHeight="true" outlineLevel="0" collapsed="false">
      <c r="A8" s="9" t="s">
        <v>82</v>
      </c>
      <c r="B8" s="6" t="s">
        <v>83</v>
      </c>
      <c r="C8" s="12" t="s">
        <v>84</v>
      </c>
    </row>
    <row r="9" customFormat="false" ht="23.25" hidden="false" customHeight="true" outlineLevel="0" collapsed="false">
      <c r="A9" s="9" t="s">
        <v>85</v>
      </c>
      <c r="B9" s="6" t="s">
        <v>86</v>
      </c>
      <c r="C9" s="12" t="s">
        <v>87</v>
      </c>
    </row>
    <row r="10" customFormat="false" ht="23.25" hidden="false" customHeight="true" outlineLevel="0" collapsed="false">
      <c r="A10" s="9" t="s">
        <v>54</v>
      </c>
      <c r="B10" s="6" t="s">
        <v>88</v>
      </c>
      <c r="C10" s="12" t="s">
        <v>89</v>
      </c>
    </row>
    <row r="11" customFormat="false" ht="23.25" hidden="false" customHeight="true" outlineLevel="0" collapsed="false">
      <c r="A11" s="9" t="s">
        <v>56</v>
      </c>
      <c r="B11" s="6" t="s">
        <v>90</v>
      </c>
      <c r="C11" s="12" t="s">
        <v>91</v>
      </c>
    </row>
    <row r="12" customFormat="false" ht="23.25" hidden="false" customHeight="true" outlineLevel="0" collapsed="false">
      <c r="A12" s="9" t="s">
        <v>92</v>
      </c>
      <c r="B12" s="6" t="s">
        <v>93</v>
      </c>
      <c r="C12" s="12" t="s">
        <v>94</v>
      </c>
    </row>
    <row r="13" customFormat="false" ht="15" hidden="false" customHeight="true" outlineLevel="0" collapsed="false">
      <c r="A13" s="9" t="s">
        <v>95</v>
      </c>
      <c r="B13" s="6" t="s">
        <v>96</v>
      </c>
      <c r="C13" s="12" t="s">
        <v>94</v>
      </c>
    </row>
    <row r="14" customFormat="false" ht="15" hidden="false" customHeight="true" outlineLevel="0" collapsed="false">
      <c r="A14" s="9" t="s">
        <v>97</v>
      </c>
      <c r="B14" s="6" t="s">
        <v>98</v>
      </c>
      <c r="C14" s="12" t="s">
        <v>99</v>
      </c>
    </row>
    <row r="15" customFormat="false" ht="23.25" hidden="false" customHeight="true" outlineLevel="0" collapsed="false">
      <c r="A15" s="9" t="s">
        <v>100</v>
      </c>
      <c r="B15" s="6" t="s">
        <v>101</v>
      </c>
      <c r="C15" s="12" t="s">
        <v>102</v>
      </c>
    </row>
    <row r="16" customFormat="false" ht="23.25" hidden="false" customHeight="true" outlineLevel="0" collapsed="false">
      <c r="A16" s="9" t="s">
        <v>103</v>
      </c>
      <c r="B16" s="6" t="s">
        <v>104</v>
      </c>
      <c r="C16" s="12" t="s">
        <v>105</v>
      </c>
    </row>
    <row r="17" customFormat="false" ht="34.5" hidden="false" customHeight="true" outlineLevel="0" collapsed="false">
      <c r="A17" s="9" t="s">
        <v>106</v>
      </c>
      <c r="B17" s="6" t="s">
        <v>107</v>
      </c>
      <c r="C17" s="12" t="s">
        <v>108</v>
      </c>
    </row>
    <row r="18" customFormat="false" ht="23.25" hidden="false" customHeight="true" outlineLevel="0" collapsed="false">
      <c r="A18" s="9" t="s">
        <v>109</v>
      </c>
      <c r="B18" s="6" t="s">
        <v>110</v>
      </c>
      <c r="C18" s="12" t="s">
        <v>111</v>
      </c>
    </row>
    <row r="19" customFormat="false" ht="15" hidden="false" customHeight="true" outlineLevel="0" collapsed="false">
      <c r="A19" s="9" t="s">
        <v>112</v>
      </c>
      <c r="B19" s="6" t="s">
        <v>113</v>
      </c>
      <c r="C19" s="12" t="s">
        <v>114</v>
      </c>
    </row>
    <row r="20" customFormat="false" ht="23.25" hidden="false" customHeight="true" outlineLevel="0" collapsed="false">
      <c r="A20" s="9" t="s">
        <v>115</v>
      </c>
      <c r="B20" s="6" t="s">
        <v>116</v>
      </c>
      <c r="C20" s="12" t="s">
        <v>117</v>
      </c>
    </row>
    <row r="21" customFormat="false" ht="34.5" hidden="false" customHeight="true" outlineLevel="0" collapsed="false">
      <c r="A21" s="9" t="s">
        <v>118</v>
      </c>
      <c r="B21" s="6" t="s">
        <v>119</v>
      </c>
      <c r="C21" s="12" t="s">
        <v>120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4B5"/>
    <pageSetUpPr fitToPage="false"/>
  </sheetPr>
  <dimension ref="A1:E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10"/>
    <col collapsed="false" customWidth="true" hidden="false" outlineLevel="0" max="3" min="3" style="1" width="55"/>
    <col collapsed="false" customWidth="true" hidden="false" outlineLevel="0" max="4" min="4" style="1" width="48"/>
    <col collapsed="false" customWidth="true" hidden="false" outlineLevel="0" max="5" min="5" style="1" width="14"/>
  </cols>
  <sheetData>
    <row r="1" customFormat="false" ht="15" hidden="false" customHeight="true" outlineLevel="0" collapsed="false">
      <c r="A1" s="10" t="s">
        <v>121</v>
      </c>
      <c r="B1" s="10" t="s">
        <v>122</v>
      </c>
      <c r="C1" s="10" t="s">
        <v>123</v>
      </c>
      <c r="D1" s="10" t="s">
        <v>124</v>
      </c>
      <c r="E1" s="10" t="s">
        <v>125</v>
      </c>
    </row>
    <row r="2" customFormat="false" ht="23.25" hidden="false" customHeight="true" outlineLevel="0" collapsed="false">
      <c r="A2" s="9" t="s">
        <v>126</v>
      </c>
      <c r="B2" s="6" t="s">
        <v>127</v>
      </c>
      <c r="C2" s="6" t="s">
        <v>128</v>
      </c>
      <c r="D2" s="6" t="s">
        <v>129</v>
      </c>
      <c r="E2" s="13"/>
    </row>
    <row r="3" customFormat="false" ht="34.5" hidden="false" customHeight="true" outlineLevel="0" collapsed="false">
      <c r="A3" s="9" t="s">
        <v>130</v>
      </c>
      <c r="B3" s="6" t="s">
        <v>131</v>
      </c>
      <c r="C3" s="6" t="s">
        <v>132</v>
      </c>
      <c r="D3" s="6" t="s">
        <v>133</v>
      </c>
      <c r="E3" s="13"/>
    </row>
    <row r="4" customFormat="false" ht="34.5" hidden="false" customHeight="true" outlineLevel="0" collapsed="false">
      <c r="A4" s="9" t="s">
        <v>134</v>
      </c>
      <c r="B4" s="6" t="s">
        <v>135</v>
      </c>
      <c r="C4" s="6" t="s">
        <v>136</v>
      </c>
      <c r="D4" s="6" t="s">
        <v>137</v>
      </c>
      <c r="E4" s="13"/>
    </row>
    <row r="5" customFormat="false" ht="23.25" hidden="false" customHeight="true" outlineLevel="0" collapsed="false">
      <c r="A5" s="9" t="s">
        <v>138</v>
      </c>
      <c r="B5" s="6" t="s">
        <v>139</v>
      </c>
      <c r="C5" s="6" t="s">
        <v>140</v>
      </c>
      <c r="D5" s="6" t="s">
        <v>141</v>
      </c>
      <c r="E5" s="13"/>
    </row>
    <row r="6" customFormat="false" ht="57" hidden="false" customHeight="true" outlineLevel="0" collapsed="false">
      <c r="A6" s="9" t="s">
        <v>142</v>
      </c>
      <c r="B6" s="6" t="s">
        <v>143</v>
      </c>
      <c r="C6" s="6" t="s">
        <v>144</v>
      </c>
      <c r="D6" s="6" t="s">
        <v>145</v>
      </c>
      <c r="E6" s="13"/>
    </row>
    <row r="7" customFormat="false" ht="23.25" hidden="false" customHeight="true" outlineLevel="0" collapsed="false">
      <c r="A7" s="9" t="s">
        <v>146</v>
      </c>
      <c r="B7" s="6" t="s">
        <v>147</v>
      </c>
      <c r="C7" s="6" t="s">
        <v>148</v>
      </c>
      <c r="D7" s="6" t="s">
        <v>149</v>
      </c>
      <c r="E7" s="13"/>
    </row>
    <row r="8" customFormat="false" ht="34.5" hidden="false" customHeight="true" outlineLevel="0" collapsed="false">
      <c r="A8" s="9" t="s">
        <v>150</v>
      </c>
      <c r="B8" s="6" t="s">
        <v>151</v>
      </c>
      <c r="C8" s="6" t="s">
        <v>152</v>
      </c>
      <c r="D8" s="6" t="s">
        <v>153</v>
      </c>
      <c r="E8" s="13"/>
    </row>
    <row r="9" customFormat="false" ht="34.5" hidden="false" customHeight="true" outlineLevel="0" collapsed="false">
      <c r="A9" s="9" t="s">
        <v>154</v>
      </c>
      <c r="B9" s="6" t="s">
        <v>155</v>
      </c>
      <c r="C9" s="6" t="s">
        <v>156</v>
      </c>
      <c r="D9" s="6" t="s">
        <v>157</v>
      </c>
      <c r="E9" s="13"/>
    </row>
    <row r="10" customFormat="false" ht="34.5" hidden="false" customHeight="true" outlineLevel="0" collapsed="false">
      <c r="A10" s="9" t="s">
        <v>158</v>
      </c>
      <c r="B10" s="6" t="s">
        <v>159</v>
      </c>
      <c r="C10" s="6" t="s">
        <v>160</v>
      </c>
      <c r="D10" s="6" t="s">
        <v>161</v>
      </c>
      <c r="E10" s="13"/>
    </row>
    <row r="11" customFormat="false" ht="23.25" hidden="false" customHeight="true" outlineLevel="0" collapsed="false">
      <c r="A11" s="9" t="s">
        <v>162</v>
      </c>
      <c r="B11" s="6" t="s">
        <v>163</v>
      </c>
      <c r="C11" s="6" t="s">
        <v>164</v>
      </c>
      <c r="D11" s="6" t="s">
        <v>165</v>
      </c>
      <c r="E11" s="13"/>
    </row>
    <row r="12" customFormat="false" ht="23.25" hidden="false" customHeight="true" outlineLevel="0" collapsed="false">
      <c r="A12" s="9" t="s">
        <v>166</v>
      </c>
      <c r="B12" s="6" t="s">
        <v>167</v>
      </c>
      <c r="C12" s="6" t="s">
        <v>168</v>
      </c>
      <c r="D12" s="6" t="s">
        <v>169</v>
      </c>
      <c r="E12" s="13"/>
    </row>
    <row r="13" customFormat="false" ht="23.25" hidden="false" customHeight="true" outlineLevel="0" collapsed="false">
      <c r="A13" s="9" t="s">
        <v>170</v>
      </c>
      <c r="B13" s="6" t="s">
        <v>171</v>
      </c>
      <c r="C13" s="6" t="s">
        <v>172</v>
      </c>
      <c r="D13" s="6" t="s">
        <v>173</v>
      </c>
      <c r="E13" s="13"/>
    </row>
  </sheetData>
  <conditionalFormatting sqref="E2:E13">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E2:E13"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5"/>
    <col collapsed="false" customWidth="true" hidden="false" outlineLevel="0" max="2" min="2" style="1" width="52"/>
    <col collapsed="false" customWidth="true" hidden="false" outlineLevel="0" max="3" min="3" style="1" width="16"/>
    <col collapsed="false" customWidth="true" hidden="false" outlineLevel="0" max="4" min="4" style="1" width="22"/>
    <col collapsed="false" customWidth="true" hidden="false" outlineLevel="0" max="5" min="5" style="1" width="12"/>
    <col collapsed="false" customWidth="true" hidden="false" outlineLevel="0" max="6" min="6" style="1" width="16"/>
    <col collapsed="false" customWidth="true" hidden="false" outlineLevel="0" max="7" min="7" style="1" width="14"/>
    <col collapsed="false" customWidth="true" hidden="false" outlineLevel="0" max="8" min="8" style="1" width="40"/>
  </cols>
  <sheetData>
    <row r="1" customFormat="false" ht="23.25" hidden="false" customHeight="true" outlineLevel="0" collapsed="false">
      <c r="A1" s="10" t="s">
        <v>21</v>
      </c>
      <c r="B1" s="10" t="s">
        <v>174</v>
      </c>
      <c r="C1" s="10" t="s">
        <v>175</v>
      </c>
      <c r="D1" s="10" t="s">
        <v>176</v>
      </c>
      <c r="E1" s="10" t="s">
        <v>177</v>
      </c>
      <c r="F1" s="10" t="s">
        <v>178</v>
      </c>
      <c r="G1" s="10" t="s">
        <v>125</v>
      </c>
      <c r="H1" s="10" t="s">
        <v>179</v>
      </c>
    </row>
    <row r="2" customFormat="false" ht="45.75" hidden="false" customHeight="true" outlineLevel="0" collapsed="false">
      <c r="A2" s="12" t="n">
        <v>1</v>
      </c>
      <c r="B2" s="6" t="s">
        <v>180</v>
      </c>
      <c r="C2" s="12" t="s">
        <v>181</v>
      </c>
      <c r="D2" s="6" t="s">
        <v>182</v>
      </c>
      <c r="E2" s="12"/>
      <c r="F2" s="13"/>
      <c r="G2" s="13"/>
      <c r="H2" s="13" t="s">
        <v>183</v>
      </c>
    </row>
    <row r="3" customFormat="false" ht="34.5" hidden="false" customHeight="true" outlineLevel="0" collapsed="false">
      <c r="A3" s="12" t="n">
        <v>2</v>
      </c>
      <c r="B3" s="6" t="s">
        <v>184</v>
      </c>
      <c r="C3" s="12" t="s">
        <v>185</v>
      </c>
      <c r="D3" s="6" t="s">
        <v>186</v>
      </c>
      <c r="E3" s="12"/>
      <c r="F3" s="13"/>
      <c r="G3" s="13"/>
      <c r="H3" s="13" t="s">
        <v>187</v>
      </c>
    </row>
    <row r="4" customFormat="false" ht="34.5" hidden="false" customHeight="true" outlineLevel="0" collapsed="false">
      <c r="A4" s="12" t="n">
        <v>3</v>
      </c>
      <c r="B4" s="6" t="s">
        <v>188</v>
      </c>
      <c r="C4" s="12" t="s">
        <v>185</v>
      </c>
      <c r="D4" s="6" t="s">
        <v>186</v>
      </c>
      <c r="E4" s="12"/>
      <c r="F4" s="13"/>
      <c r="G4" s="13"/>
      <c r="H4" s="13" t="s">
        <v>189</v>
      </c>
    </row>
    <row r="5" customFormat="false" ht="34.5" hidden="false" customHeight="true" outlineLevel="0" collapsed="false">
      <c r="A5" s="12" t="n">
        <v>4</v>
      </c>
      <c r="B5" s="6" t="s">
        <v>190</v>
      </c>
      <c r="C5" s="12" t="s">
        <v>191</v>
      </c>
      <c r="D5" s="6" t="s">
        <v>186</v>
      </c>
      <c r="E5" s="12" t="s">
        <v>192</v>
      </c>
      <c r="F5" s="13"/>
      <c r="G5" s="13"/>
      <c r="H5" s="13" t="s">
        <v>193</v>
      </c>
    </row>
    <row r="6" customFormat="false" ht="45.75" hidden="false" customHeight="true" outlineLevel="0" collapsed="false">
      <c r="A6" s="12" t="n">
        <v>5</v>
      </c>
      <c r="B6" s="6" t="s">
        <v>194</v>
      </c>
      <c r="C6" s="12" t="s">
        <v>191</v>
      </c>
      <c r="D6" s="6" t="s">
        <v>186</v>
      </c>
      <c r="E6" s="12" t="s">
        <v>195</v>
      </c>
      <c r="F6" s="13"/>
      <c r="G6" s="13"/>
      <c r="H6" s="13" t="s">
        <v>196</v>
      </c>
    </row>
    <row r="7" customFormat="false" ht="23.25" hidden="false" customHeight="true" outlineLevel="0" collapsed="false">
      <c r="A7" s="12" t="n">
        <v>6</v>
      </c>
      <c r="B7" s="6" t="s">
        <v>197</v>
      </c>
      <c r="C7" s="12" t="s">
        <v>198</v>
      </c>
      <c r="D7" s="6" t="s">
        <v>186</v>
      </c>
      <c r="E7" s="12" t="s">
        <v>195</v>
      </c>
      <c r="F7" s="13"/>
      <c r="G7" s="13"/>
      <c r="H7" s="13" t="s">
        <v>199</v>
      </c>
    </row>
    <row r="8" customFormat="false" ht="23.25" hidden="false" customHeight="true" outlineLevel="0" collapsed="false">
      <c r="A8" s="12" t="n">
        <v>7</v>
      </c>
      <c r="B8" s="6" t="s">
        <v>200</v>
      </c>
      <c r="C8" s="12" t="s">
        <v>201</v>
      </c>
      <c r="D8" s="6" t="s">
        <v>186</v>
      </c>
      <c r="E8" s="12" t="s">
        <v>202</v>
      </c>
      <c r="F8" s="13"/>
      <c r="G8" s="13"/>
      <c r="H8" s="13" t="s">
        <v>203</v>
      </c>
    </row>
    <row r="9" customFormat="false" ht="34.5" hidden="false" customHeight="true" outlineLevel="0" collapsed="false">
      <c r="A9" s="12" t="n">
        <v>8</v>
      </c>
      <c r="B9" s="6" t="s">
        <v>204</v>
      </c>
      <c r="C9" s="12" t="s">
        <v>205</v>
      </c>
      <c r="D9" s="6" t="s">
        <v>186</v>
      </c>
      <c r="E9" s="12" t="s">
        <v>206</v>
      </c>
      <c r="F9" s="13"/>
      <c r="G9" s="13"/>
      <c r="H9" s="13" t="s">
        <v>207</v>
      </c>
    </row>
    <row r="10" customFormat="false" ht="45.75" hidden="false" customHeight="true" outlineLevel="0" collapsed="false">
      <c r="A10" s="12" t="n">
        <v>9</v>
      </c>
      <c r="B10" s="6" t="s">
        <v>208</v>
      </c>
      <c r="C10" s="12" t="s">
        <v>209</v>
      </c>
      <c r="D10" s="6" t="s">
        <v>186</v>
      </c>
      <c r="E10" s="12" t="s">
        <v>192</v>
      </c>
      <c r="F10" s="13"/>
      <c r="G10" s="13"/>
      <c r="H10" s="13" t="s">
        <v>210</v>
      </c>
    </row>
    <row r="11" customFormat="false" ht="23.25" hidden="false" customHeight="true" outlineLevel="0" collapsed="false">
      <c r="A11" s="12" t="n">
        <v>10</v>
      </c>
      <c r="B11" s="6" t="s">
        <v>211</v>
      </c>
      <c r="C11" s="12" t="s">
        <v>209</v>
      </c>
      <c r="D11" s="6" t="s">
        <v>186</v>
      </c>
      <c r="E11" s="12" t="s">
        <v>212</v>
      </c>
      <c r="F11" s="13"/>
      <c r="G11" s="13"/>
      <c r="H11" s="13" t="s">
        <v>213</v>
      </c>
    </row>
    <row r="12" customFormat="false" ht="23.25" hidden="false" customHeight="true" outlineLevel="0" collapsed="false">
      <c r="A12" s="12" t="n">
        <v>11</v>
      </c>
      <c r="B12" s="6" t="s">
        <v>214</v>
      </c>
      <c r="C12" s="12" t="s">
        <v>215</v>
      </c>
      <c r="D12" s="6" t="s">
        <v>186</v>
      </c>
      <c r="E12" s="12" t="s">
        <v>216</v>
      </c>
      <c r="F12" s="13"/>
      <c r="G12" s="13"/>
      <c r="H12" s="13" t="s">
        <v>217</v>
      </c>
    </row>
    <row r="13" customFormat="false" ht="15" hidden="false" customHeight="true" outlineLevel="0" collapsed="false">
      <c r="A13" s="12" t="n">
        <v>12</v>
      </c>
      <c r="B13" s="6" t="s">
        <v>218</v>
      </c>
      <c r="C13" s="12" t="s">
        <v>219</v>
      </c>
      <c r="D13" s="6" t="s">
        <v>186</v>
      </c>
      <c r="E13" s="12" t="s">
        <v>220</v>
      </c>
      <c r="F13" s="13"/>
      <c r="G13" s="13"/>
      <c r="H13" s="13"/>
    </row>
    <row r="14" customFormat="false" ht="34.5" hidden="false" customHeight="true" outlineLevel="0" collapsed="false">
      <c r="A14" s="12" t="n">
        <v>13</v>
      </c>
      <c r="B14" s="6" t="s">
        <v>221</v>
      </c>
      <c r="C14" s="12" t="s">
        <v>222</v>
      </c>
      <c r="D14" s="14" t="s">
        <v>223</v>
      </c>
      <c r="E14" s="12" t="s">
        <v>224</v>
      </c>
      <c r="F14" s="13"/>
      <c r="G14" s="13"/>
      <c r="H14" s="13" t="s">
        <v>225</v>
      </c>
    </row>
    <row r="15" customFormat="false" ht="23.25" hidden="false" customHeight="true" outlineLevel="0" collapsed="false">
      <c r="A15" s="12" t="n">
        <v>14</v>
      </c>
      <c r="B15" s="6" t="s">
        <v>226</v>
      </c>
      <c r="C15" s="12" t="s">
        <v>227</v>
      </c>
      <c r="D15" s="6" t="s">
        <v>186</v>
      </c>
      <c r="E15" s="12" t="s">
        <v>224</v>
      </c>
      <c r="F15" s="13"/>
      <c r="G15" s="13"/>
      <c r="H15" s="13" t="s">
        <v>228</v>
      </c>
    </row>
    <row r="16" customFormat="false" ht="34.5" hidden="false" customHeight="true" outlineLevel="0" collapsed="false">
      <c r="A16" s="12" t="n">
        <v>15</v>
      </c>
      <c r="B16" s="6" t="s">
        <v>229</v>
      </c>
      <c r="C16" s="12" t="s">
        <v>230</v>
      </c>
      <c r="D16" s="6" t="s">
        <v>186</v>
      </c>
      <c r="E16" s="12" t="s">
        <v>231</v>
      </c>
      <c r="F16" s="13"/>
      <c r="G16" s="13"/>
      <c r="H16" s="13" t="s">
        <v>232</v>
      </c>
    </row>
    <row r="17" customFormat="false" ht="34.5" hidden="false" customHeight="true" outlineLevel="0" collapsed="false">
      <c r="A17" s="12" t="n">
        <v>16</v>
      </c>
      <c r="B17" s="6" t="s">
        <v>233</v>
      </c>
      <c r="C17" s="12" t="s">
        <v>234</v>
      </c>
      <c r="D17" s="6" t="s">
        <v>235</v>
      </c>
      <c r="E17" s="12" t="s">
        <v>236</v>
      </c>
      <c r="F17" s="13"/>
      <c r="G17" s="13"/>
      <c r="H17" s="13" t="s">
        <v>237</v>
      </c>
    </row>
    <row r="18" customFormat="false" ht="23.25" hidden="false" customHeight="true" outlineLevel="0" collapsed="false">
      <c r="A18" s="12" t="n">
        <v>17</v>
      </c>
      <c r="B18" s="6" t="s">
        <v>238</v>
      </c>
      <c r="C18" s="12" t="s">
        <v>239</v>
      </c>
      <c r="D18" s="14" t="s">
        <v>223</v>
      </c>
      <c r="E18" s="12" t="s">
        <v>240</v>
      </c>
      <c r="F18" s="13"/>
      <c r="G18" s="13"/>
      <c r="H18" s="13" t="s">
        <v>241</v>
      </c>
    </row>
    <row r="19" customFormat="false" ht="23.25" hidden="false" customHeight="true" outlineLevel="0" collapsed="false">
      <c r="A19" s="12" t="n">
        <v>18</v>
      </c>
      <c r="B19" s="6" t="s">
        <v>242</v>
      </c>
      <c r="C19" s="12" t="s">
        <v>243</v>
      </c>
      <c r="D19" s="6" t="s">
        <v>244</v>
      </c>
      <c r="E19" s="12" t="s">
        <v>245</v>
      </c>
      <c r="F19" s="13"/>
      <c r="G19" s="13"/>
      <c r="H19" s="13" t="s">
        <v>246</v>
      </c>
    </row>
    <row r="20" customFormat="false" ht="34.5" hidden="false" customHeight="true" outlineLevel="0" collapsed="false">
      <c r="A20" s="12" t="n">
        <v>19</v>
      </c>
      <c r="B20" s="6" t="s">
        <v>247</v>
      </c>
      <c r="C20" s="12" t="s">
        <v>248</v>
      </c>
      <c r="D20" s="6" t="s">
        <v>249</v>
      </c>
      <c r="E20" s="12" t="s">
        <v>245</v>
      </c>
      <c r="F20" s="13"/>
      <c r="G20" s="13"/>
      <c r="H20" s="13" t="s">
        <v>250</v>
      </c>
    </row>
  </sheetData>
  <conditionalFormatting sqref="G2:G20">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G2:G20"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H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9"/>
    <col collapsed="false" customWidth="true" hidden="false" outlineLevel="0" max="2" min="2" style="1" width="42"/>
    <col collapsed="false" customWidth="true" hidden="false" outlineLevel="0" max="3" min="3" style="1" width="9"/>
    <col collapsed="false" customWidth="true" hidden="false" outlineLevel="0" max="4" min="4" style="1" width="62"/>
    <col collapsed="false" customWidth="true" hidden="false" outlineLevel="0" max="5" min="5" style="1" width="20"/>
    <col collapsed="false" customWidth="true" hidden="false" outlineLevel="0" max="6" min="6" style="1" width="10"/>
    <col collapsed="false" customWidth="true" hidden="false" outlineLevel="0" max="7" min="7" style="1" width="11"/>
    <col collapsed="false" customWidth="true" hidden="false" outlineLevel="0" max="8" min="8" style="1" width="30"/>
  </cols>
  <sheetData>
    <row r="1" customFormat="false" ht="15.75" hidden="false" customHeight="true" outlineLevel="0" collapsed="false">
      <c r="A1" s="15" t="s">
        <v>251</v>
      </c>
    </row>
    <row r="2" customFormat="false" ht="15" hidden="false" customHeight="true" outlineLevel="0" collapsed="false">
      <c r="A2" s="4" t="s">
        <v>252</v>
      </c>
    </row>
    <row r="4" customFormat="false" ht="23.25" hidden="false" customHeight="true" outlineLevel="0" collapsed="false">
      <c r="A4" s="10" t="s">
        <v>253</v>
      </c>
      <c r="B4" s="10" t="s">
        <v>254</v>
      </c>
      <c r="C4" s="10" t="s">
        <v>255</v>
      </c>
      <c r="D4" s="10" t="s">
        <v>256</v>
      </c>
      <c r="E4" s="10" t="s">
        <v>257</v>
      </c>
      <c r="F4" s="10" t="s">
        <v>258</v>
      </c>
      <c r="G4" s="10" t="s">
        <v>259</v>
      </c>
      <c r="H4" s="10" t="s">
        <v>260</v>
      </c>
    </row>
    <row r="5" customFormat="false" ht="15" hidden="false" customHeight="true" outlineLevel="0" collapsed="false">
      <c r="A5" s="16"/>
      <c r="B5" s="17" t="s">
        <v>261</v>
      </c>
      <c r="C5" s="18" t="n">
        <v>14</v>
      </c>
      <c r="D5" s="16"/>
      <c r="E5" s="16"/>
      <c r="F5" s="16"/>
      <c r="G5" s="19" t="n">
        <f aca="false">SUM(G6,G7,G8,G9,G10)</f>
        <v>0</v>
      </c>
      <c r="H5" s="16"/>
    </row>
    <row r="6" customFormat="false" ht="34.5" hidden="false" customHeight="true" outlineLevel="0" collapsed="false">
      <c r="A6" s="12" t="s">
        <v>262</v>
      </c>
      <c r="B6" s="6" t="s">
        <v>263</v>
      </c>
      <c r="C6" s="12" t="n">
        <v>1</v>
      </c>
      <c r="D6" s="6" t="s">
        <v>264</v>
      </c>
      <c r="E6" s="6" t="s">
        <v>265</v>
      </c>
      <c r="F6" s="12" t="s">
        <v>266</v>
      </c>
      <c r="G6" s="20"/>
      <c r="H6" s="13"/>
    </row>
    <row r="7" customFormat="false" ht="23.25" hidden="false" customHeight="true" outlineLevel="0" collapsed="false">
      <c r="A7" s="12" t="s">
        <v>267</v>
      </c>
      <c r="B7" s="6" t="s">
        <v>268</v>
      </c>
      <c r="C7" s="12" t="n">
        <v>2</v>
      </c>
      <c r="D7" s="6" t="s">
        <v>269</v>
      </c>
      <c r="E7" s="6" t="s">
        <v>265</v>
      </c>
      <c r="F7" s="12" t="s">
        <v>266</v>
      </c>
      <c r="G7" s="20"/>
      <c r="H7" s="13"/>
    </row>
    <row r="8" customFormat="false" ht="34.5" hidden="false" customHeight="true" outlineLevel="0" collapsed="false">
      <c r="A8" s="12" t="s">
        <v>270</v>
      </c>
      <c r="B8" s="6" t="s">
        <v>271</v>
      </c>
      <c r="C8" s="12" t="n">
        <v>3</v>
      </c>
      <c r="D8" s="6" t="s">
        <v>272</v>
      </c>
      <c r="E8" s="6" t="s">
        <v>265</v>
      </c>
      <c r="F8" s="12" t="s">
        <v>266</v>
      </c>
      <c r="G8" s="20"/>
      <c r="H8" s="13"/>
    </row>
    <row r="9" customFormat="false" ht="57" hidden="false" customHeight="true" outlineLevel="0" collapsed="false">
      <c r="A9" s="12" t="s">
        <v>273</v>
      </c>
      <c r="B9" s="6" t="s">
        <v>274</v>
      </c>
      <c r="C9" s="12" t="n">
        <v>3</v>
      </c>
      <c r="D9" s="6" t="s">
        <v>275</v>
      </c>
      <c r="E9" s="6" t="s">
        <v>276</v>
      </c>
      <c r="F9" s="12" t="s">
        <v>277</v>
      </c>
      <c r="G9" s="20"/>
      <c r="H9" s="13"/>
    </row>
    <row r="10" customFormat="false" ht="34.5" hidden="false" customHeight="true" outlineLevel="0" collapsed="false">
      <c r="A10" s="12" t="s">
        <v>278</v>
      </c>
      <c r="B10" s="6" t="s">
        <v>279</v>
      </c>
      <c r="C10" s="12" t="n">
        <v>5</v>
      </c>
      <c r="D10" s="6" t="s">
        <v>280</v>
      </c>
      <c r="E10" s="6" t="s">
        <v>281</v>
      </c>
      <c r="F10" s="12" t="s">
        <v>282</v>
      </c>
      <c r="G10" s="20"/>
      <c r="H10" s="13"/>
    </row>
    <row r="11" customFormat="false" ht="15" hidden="false" customHeight="true" outlineLevel="0" collapsed="false">
      <c r="A11" s="16"/>
      <c r="B11" s="17" t="s">
        <v>283</v>
      </c>
      <c r="C11" s="18" t="n">
        <v>64</v>
      </c>
      <c r="D11" s="16"/>
      <c r="E11" s="16"/>
      <c r="F11" s="16"/>
      <c r="G11" s="19" t="n">
        <f aca="false">SUM(G12,G13,G14,G15,G16,G17,G18,G19,G20,G21,G22,G23,G24,G25,G26,G27,G28,G29,G30)</f>
        <v>0</v>
      </c>
      <c r="H11" s="16"/>
    </row>
    <row r="12" customFormat="false" ht="23.25" hidden="false" customHeight="true" outlineLevel="0" collapsed="false">
      <c r="A12" s="12" t="s">
        <v>284</v>
      </c>
      <c r="B12" s="6" t="s">
        <v>285</v>
      </c>
      <c r="C12" s="12" t="n">
        <v>5</v>
      </c>
      <c r="D12" s="6" t="s">
        <v>286</v>
      </c>
      <c r="E12" s="6" t="s">
        <v>287</v>
      </c>
      <c r="F12" s="12" t="s">
        <v>288</v>
      </c>
      <c r="G12" s="20"/>
      <c r="H12" s="13"/>
    </row>
    <row r="13" customFormat="false" ht="23.25" hidden="false" customHeight="true" outlineLevel="0" collapsed="false">
      <c r="A13" s="12" t="s">
        <v>289</v>
      </c>
      <c r="B13" s="6" t="s">
        <v>290</v>
      </c>
      <c r="C13" s="12" t="n">
        <v>5</v>
      </c>
      <c r="D13" s="6" t="s">
        <v>291</v>
      </c>
      <c r="E13" s="6" t="s">
        <v>287</v>
      </c>
      <c r="F13" s="12" t="s">
        <v>288</v>
      </c>
      <c r="G13" s="20"/>
      <c r="H13" s="13"/>
    </row>
    <row r="14" customFormat="false" ht="15" hidden="false" customHeight="true" outlineLevel="0" collapsed="false">
      <c r="A14" s="12" t="s">
        <v>292</v>
      </c>
      <c r="B14" s="6" t="s">
        <v>293</v>
      </c>
      <c r="C14" s="12" t="n">
        <v>2</v>
      </c>
      <c r="D14" s="6" t="s">
        <v>294</v>
      </c>
      <c r="E14" s="6" t="s">
        <v>287</v>
      </c>
      <c r="F14" s="12" t="s">
        <v>288</v>
      </c>
      <c r="G14" s="20"/>
      <c r="H14" s="13"/>
    </row>
    <row r="15" customFormat="false" ht="23.25" hidden="false" customHeight="true" outlineLevel="0" collapsed="false">
      <c r="A15" s="12" t="s">
        <v>295</v>
      </c>
      <c r="B15" s="6" t="s">
        <v>296</v>
      </c>
      <c r="C15" s="12" t="n">
        <v>2</v>
      </c>
      <c r="D15" s="6" t="s">
        <v>297</v>
      </c>
      <c r="E15" s="6" t="s">
        <v>287</v>
      </c>
      <c r="F15" s="12" t="s">
        <v>288</v>
      </c>
      <c r="G15" s="20"/>
      <c r="H15" s="13"/>
    </row>
    <row r="16" customFormat="false" ht="15" hidden="false" customHeight="true" outlineLevel="0" collapsed="false">
      <c r="A16" s="12" t="s">
        <v>298</v>
      </c>
      <c r="B16" s="6" t="s">
        <v>299</v>
      </c>
      <c r="C16" s="12" t="n">
        <v>3</v>
      </c>
      <c r="D16" s="6" t="s">
        <v>300</v>
      </c>
      <c r="E16" s="6" t="s">
        <v>287</v>
      </c>
      <c r="F16" s="12" t="s">
        <v>288</v>
      </c>
      <c r="G16" s="20"/>
      <c r="H16" s="13"/>
    </row>
    <row r="17" customFormat="false" ht="23.25" hidden="false" customHeight="true" outlineLevel="0" collapsed="false">
      <c r="A17" s="12" t="s">
        <v>301</v>
      </c>
      <c r="B17" s="6" t="s">
        <v>302</v>
      </c>
      <c r="C17" s="12" t="n">
        <v>3</v>
      </c>
      <c r="D17" s="6" t="s">
        <v>303</v>
      </c>
      <c r="E17" s="6" t="s">
        <v>287</v>
      </c>
      <c r="F17" s="12" t="s">
        <v>288</v>
      </c>
      <c r="G17" s="20"/>
      <c r="H17" s="13"/>
    </row>
    <row r="18" customFormat="false" ht="23.25" hidden="false" customHeight="true" outlineLevel="0" collapsed="false">
      <c r="A18" s="12" t="s">
        <v>304</v>
      </c>
      <c r="B18" s="6" t="s">
        <v>305</v>
      </c>
      <c r="C18" s="12" t="n">
        <v>8</v>
      </c>
      <c r="D18" s="6" t="s">
        <v>306</v>
      </c>
      <c r="E18" s="6" t="s">
        <v>307</v>
      </c>
      <c r="F18" s="12" t="s">
        <v>308</v>
      </c>
      <c r="G18" s="20"/>
      <c r="H18" s="13"/>
    </row>
    <row r="19" customFormat="false" ht="23.25" hidden="false" customHeight="true" outlineLevel="0" collapsed="false">
      <c r="A19" s="12" t="s">
        <v>309</v>
      </c>
      <c r="B19" s="6" t="s">
        <v>310</v>
      </c>
      <c r="C19" s="12" t="n">
        <v>2</v>
      </c>
      <c r="D19" s="6" t="s">
        <v>311</v>
      </c>
      <c r="E19" s="6" t="s">
        <v>312</v>
      </c>
      <c r="F19" s="12" t="s">
        <v>313</v>
      </c>
      <c r="G19" s="20"/>
      <c r="H19" s="13"/>
    </row>
    <row r="20" customFormat="false" ht="23.25" hidden="false" customHeight="true" outlineLevel="0" collapsed="false">
      <c r="A20" s="12" t="s">
        <v>314</v>
      </c>
      <c r="B20" s="6" t="s">
        <v>315</v>
      </c>
      <c r="C20" s="12" t="n">
        <v>2</v>
      </c>
      <c r="D20" s="6" t="s">
        <v>316</v>
      </c>
      <c r="E20" s="6" t="s">
        <v>312</v>
      </c>
      <c r="F20" s="12" t="s">
        <v>313</v>
      </c>
      <c r="G20" s="20"/>
      <c r="H20" s="13"/>
    </row>
    <row r="21" customFormat="false" ht="23.25" hidden="false" customHeight="true" outlineLevel="0" collapsed="false">
      <c r="A21" s="12" t="s">
        <v>317</v>
      </c>
      <c r="B21" s="6" t="s">
        <v>318</v>
      </c>
      <c r="C21" s="12" t="n">
        <v>2</v>
      </c>
      <c r="D21" s="6" t="s">
        <v>319</v>
      </c>
      <c r="E21" s="6" t="s">
        <v>320</v>
      </c>
      <c r="F21" s="12" t="s">
        <v>313</v>
      </c>
      <c r="G21" s="20"/>
      <c r="H21" s="13"/>
    </row>
    <row r="22" customFormat="false" ht="23.25" hidden="false" customHeight="true" outlineLevel="0" collapsed="false">
      <c r="A22" s="12" t="s">
        <v>321</v>
      </c>
      <c r="B22" s="6" t="s">
        <v>322</v>
      </c>
      <c r="C22" s="12" t="n">
        <v>4</v>
      </c>
      <c r="D22" s="6" t="s">
        <v>323</v>
      </c>
      <c r="E22" s="6" t="s">
        <v>324</v>
      </c>
      <c r="F22" s="12" t="s">
        <v>313</v>
      </c>
      <c r="G22" s="20"/>
      <c r="H22" s="13"/>
    </row>
    <row r="23" customFormat="false" ht="23.25" hidden="false" customHeight="true" outlineLevel="0" collapsed="false">
      <c r="A23" s="12" t="s">
        <v>325</v>
      </c>
      <c r="B23" s="6" t="s">
        <v>326</v>
      </c>
      <c r="C23" s="12" t="n">
        <v>3</v>
      </c>
      <c r="D23" s="6" t="s">
        <v>327</v>
      </c>
      <c r="E23" s="6" t="s">
        <v>312</v>
      </c>
      <c r="F23" s="12" t="s">
        <v>313</v>
      </c>
      <c r="G23" s="20"/>
      <c r="H23" s="13"/>
    </row>
    <row r="24" customFormat="false" ht="15" hidden="false" customHeight="true" outlineLevel="0" collapsed="false">
      <c r="A24" s="12" t="s">
        <v>328</v>
      </c>
      <c r="B24" s="6" t="s">
        <v>329</v>
      </c>
      <c r="C24" s="12" t="n">
        <v>3</v>
      </c>
      <c r="D24" s="6" t="s">
        <v>330</v>
      </c>
      <c r="E24" s="6" t="s">
        <v>312</v>
      </c>
      <c r="F24" s="12" t="s">
        <v>313</v>
      </c>
      <c r="G24" s="20"/>
      <c r="H24" s="13"/>
    </row>
    <row r="25" customFormat="false" ht="23.25" hidden="false" customHeight="true" outlineLevel="0" collapsed="false">
      <c r="A25" s="12" t="s">
        <v>331</v>
      </c>
      <c r="B25" s="6" t="s">
        <v>332</v>
      </c>
      <c r="C25" s="12" t="n">
        <v>6</v>
      </c>
      <c r="D25" s="6" t="s">
        <v>333</v>
      </c>
      <c r="E25" s="6" t="s">
        <v>312</v>
      </c>
      <c r="F25" s="12" t="s">
        <v>313</v>
      </c>
      <c r="G25" s="20"/>
      <c r="H25" s="13"/>
    </row>
    <row r="26" customFormat="false" ht="15" hidden="false" customHeight="true" outlineLevel="0" collapsed="false">
      <c r="A26" s="12" t="s">
        <v>334</v>
      </c>
      <c r="B26" s="6" t="s">
        <v>335</v>
      </c>
      <c r="C26" s="12" t="n">
        <v>6</v>
      </c>
      <c r="D26" s="6" t="s">
        <v>336</v>
      </c>
      <c r="E26" s="6" t="s">
        <v>312</v>
      </c>
      <c r="F26" s="12" t="s">
        <v>313</v>
      </c>
      <c r="G26" s="20"/>
      <c r="H26" s="13"/>
    </row>
    <row r="27" customFormat="false" ht="45.75" hidden="false" customHeight="true" outlineLevel="0" collapsed="false">
      <c r="A27" s="12" t="s">
        <v>337</v>
      </c>
      <c r="B27" s="6" t="s">
        <v>338</v>
      </c>
      <c r="C27" s="12" t="n">
        <v>2</v>
      </c>
      <c r="D27" s="6" t="s">
        <v>339</v>
      </c>
      <c r="E27" s="6" t="s">
        <v>340</v>
      </c>
      <c r="F27" s="12" t="s">
        <v>341</v>
      </c>
      <c r="G27" s="20"/>
      <c r="H27" s="13"/>
    </row>
    <row r="28" customFormat="false" ht="23.25" hidden="false" customHeight="true" outlineLevel="0" collapsed="false">
      <c r="A28" s="12" t="s">
        <v>342</v>
      </c>
      <c r="B28" s="6" t="s">
        <v>343</v>
      </c>
      <c r="C28" s="12" t="n">
        <v>2</v>
      </c>
      <c r="D28" s="6" t="s">
        <v>344</v>
      </c>
      <c r="E28" s="6" t="s">
        <v>345</v>
      </c>
      <c r="F28" s="12" t="s">
        <v>346</v>
      </c>
      <c r="G28" s="20"/>
      <c r="H28" s="13"/>
    </row>
    <row r="29" customFormat="false" ht="23.25" hidden="false" customHeight="true" outlineLevel="0" collapsed="false">
      <c r="A29" s="12" t="s">
        <v>347</v>
      </c>
      <c r="B29" s="6" t="s">
        <v>348</v>
      </c>
      <c r="C29" s="12" t="n">
        <v>2</v>
      </c>
      <c r="D29" s="6" t="s">
        <v>349</v>
      </c>
      <c r="E29" s="6" t="s">
        <v>324</v>
      </c>
      <c r="F29" s="12" t="s">
        <v>346</v>
      </c>
      <c r="G29" s="20"/>
      <c r="H29" s="13"/>
    </row>
    <row r="30" customFormat="false" ht="15" hidden="false" customHeight="true" outlineLevel="0" collapsed="false">
      <c r="A30" s="12" t="s">
        <v>350</v>
      </c>
      <c r="B30" s="6" t="s">
        <v>351</v>
      </c>
      <c r="C30" s="12" t="n">
        <v>2</v>
      </c>
      <c r="D30" s="6" t="s">
        <v>352</v>
      </c>
      <c r="E30" s="6" t="s">
        <v>353</v>
      </c>
      <c r="F30" s="12" t="s">
        <v>346</v>
      </c>
      <c r="G30" s="20"/>
      <c r="H30" s="13"/>
    </row>
    <row r="31" customFormat="false" ht="15" hidden="false" customHeight="true" outlineLevel="0" collapsed="false">
      <c r="A31" s="21"/>
      <c r="B31" s="22" t="s">
        <v>354</v>
      </c>
      <c r="C31" s="23" t="n">
        <v>16</v>
      </c>
      <c r="D31" s="21"/>
      <c r="E31" s="21"/>
      <c r="F31" s="21"/>
      <c r="G31" s="24" t="n">
        <f aca="false">SUM(G32,G33,G34,G35,G36,G37)</f>
        <v>0</v>
      </c>
      <c r="H31" s="21"/>
    </row>
    <row r="32" customFormat="false" ht="45.75" hidden="false" customHeight="true" outlineLevel="0" collapsed="false">
      <c r="A32" s="12" t="s">
        <v>355</v>
      </c>
      <c r="B32" s="6" t="s">
        <v>356</v>
      </c>
      <c r="C32" s="12" t="n">
        <v>2</v>
      </c>
      <c r="D32" s="6" t="s">
        <v>357</v>
      </c>
      <c r="E32" s="6" t="s">
        <v>358</v>
      </c>
      <c r="F32" s="12" t="s">
        <v>359</v>
      </c>
      <c r="G32" s="20"/>
      <c r="H32" s="13"/>
    </row>
    <row r="33" customFormat="false" ht="23.25" hidden="false" customHeight="true" outlineLevel="0" collapsed="false">
      <c r="A33" s="12" t="s">
        <v>360</v>
      </c>
      <c r="B33" s="6" t="s">
        <v>361</v>
      </c>
      <c r="C33" s="12" t="n">
        <v>1</v>
      </c>
      <c r="D33" s="6" t="s">
        <v>362</v>
      </c>
      <c r="E33" s="6" t="s">
        <v>363</v>
      </c>
      <c r="F33" s="12" t="s">
        <v>364</v>
      </c>
      <c r="G33" s="20"/>
      <c r="H33" s="13"/>
    </row>
    <row r="34" customFormat="false" ht="15" hidden="false" customHeight="true" outlineLevel="0" collapsed="false">
      <c r="A34" s="12" t="s">
        <v>365</v>
      </c>
      <c r="B34" s="6" t="s">
        <v>366</v>
      </c>
      <c r="C34" s="12" t="n">
        <v>3</v>
      </c>
      <c r="D34" s="6" t="s">
        <v>367</v>
      </c>
      <c r="E34" s="6" t="s">
        <v>363</v>
      </c>
      <c r="F34" s="12" t="s">
        <v>364</v>
      </c>
      <c r="G34" s="20"/>
      <c r="H34" s="13"/>
    </row>
    <row r="35" customFormat="false" ht="34.5" hidden="false" customHeight="true" outlineLevel="0" collapsed="false">
      <c r="A35" s="12" t="s">
        <v>368</v>
      </c>
      <c r="B35" s="6" t="s">
        <v>369</v>
      </c>
      <c r="C35" s="12" t="n">
        <v>4</v>
      </c>
      <c r="D35" s="6" t="s">
        <v>370</v>
      </c>
      <c r="E35" s="6" t="s">
        <v>363</v>
      </c>
      <c r="F35" s="12" t="s">
        <v>364</v>
      </c>
      <c r="G35" s="20"/>
      <c r="H35" s="13"/>
    </row>
    <row r="36" customFormat="false" ht="34.5" hidden="false" customHeight="true" outlineLevel="0" collapsed="false">
      <c r="A36" s="12" t="s">
        <v>371</v>
      </c>
      <c r="B36" s="6" t="s">
        <v>372</v>
      </c>
      <c r="C36" s="12" t="n">
        <v>2</v>
      </c>
      <c r="D36" s="6" t="s">
        <v>373</v>
      </c>
      <c r="E36" s="6" t="s">
        <v>358</v>
      </c>
      <c r="F36" s="12" t="s">
        <v>374</v>
      </c>
      <c r="G36" s="20"/>
      <c r="H36" s="13"/>
    </row>
    <row r="37" customFormat="false" ht="23.25" hidden="false" customHeight="true" outlineLevel="0" collapsed="false">
      <c r="A37" s="12" t="s">
        <v>375</v>
      </c>
      <c r="B37" s="6" t="s">
        <v>376</v>
      </c>
      <c r="C37" s="12" t="n">
        <v>4</v>
      </c>
      <c r="D37" s="6" t="s">
        <v>377</v>
      </c>
      <c r="E37" s="6" t="s">
        <v>378</v>
      </c>
      <c r="F37" s="12" t="s">
        <v>379</v>
      </c>
      <c r="G37" s="20"/>
      <c r="H37" s="13"/>
    </row>
    <row r="38" customFormat="false" ht="15" hidden="false" customHeight="true" outlineLevel="0" collapsed="false">
      <c r="A38" s="21"/>
      <c r="B38" s="22" t="s">
        <v>380</v>
      </c>
      <c r="C38" s="23" t="n">
        <v>72</v>
      </c>
      <c r="D38" s="21"/>
      <c r="E38" s="21"/>
      <c r="F38" s="21"/>
      <c r="G38" s="24" t="n">
        <f aca="false">SUM(G39,G40,G41,G42,G43,G44,G45,G46,G47,G48,G49)</f>
        <v>0</v>
      </c>
      <c r="H38" s="21"/>
    </row>
    <row r="39" customFormat="false" ht="79.5" hidden="false" customHeight="true" outlineLevel="0" collapsed="false">
      <c r="A39" s="12" t="s">
        <v>381</v>
      </c>
      <c r="B39" s="6" t="s">
        <v>382</v>
      </c>
      <c r="C39" s="12" t="n">
        <v>20</v>
      </c>
      <c r="D39" s="6" t="s">
        <v>383</v>
      </c>
      <c r="E39" s="6" t="s">
        <v>384</v>
      </c>
      <c r="F39" s="12" t="s">
        <v>385</v>
      </c>
      <c r="G39" s="20"/>
      <c r="H39" s="13"/>
    </row>
    <row r="40" customFormat="false" ht="34.5" hidden="false" customHeight="true" outlineLevel="0" collapsed="false">
      <c r="A40" s="12" t="s">
        <v>386</v>
      </c>
      <c r="B40" s="6" t="s">
        <v>387</v>
      </c>
      <c r="C40" s="12" t="n">
        <v>8</v>
      </c>
      <c r="D40" s="6" t="s">
        <v>388</v>
      </c>
      <c r="E40" s="6" t="s">
        <v>389</v>
      </c>
      <c r="F40" s="12" t="s">
        <v>390</v>
      </c>
      <c r="G40" s="20"/>
      <c r="H40" s="13"/>
    </row>
    <row r="41" customFormat="false" ht="45.75" hidden="false" customHeight="true" outlineLevel="0" collapsed="false">
      <c r="A41" s="12" t="s">
        <v>391</v>
      </c>
      <c r="B41" s="6" t="s">
        <v>392</v>
      </c>
      <c r="C41" s="12" t="n">
        <v>8</v>
      </c>
      <c r="D41" s="6" t="s">
        <v>393</v>
      </c>
      <c r="E41" s="6" t="s">
        <v>394</v>
      </c>
      <c r="F41" s="12" t="s">
        <v>395</v>
      </c>
      <c r="G41" s="20"/>
      <c r="H41" s="13"/>
    </row>
    <row r="42" customFormat="false" ht="23.25" hidden="false" customHeight="true" outlineLevel="0" collapsed="false">
      <c r="A42" s="12" t="s">
        <v>396</v>
      </c>
      <c r="B42" s="6" t="s">
        <v>397</v>
      </c>
      <c r="C42" s="12" t="n">
        <v>2</v>
      </c>
      <c r="D42" s="6" t="s">
        <v>398</v>
      </c>
      <c r="E42" s="6" t="s">
        <v>358</v>
      </c>
      <c r="F42" s="12" t="s">
        <v>395</v>
      </c>
      <c r="G42" s="20"/>
      <c r="H42" s="13"/>
    </row>
    <row r="43" customFormat="false" ht="23.25" hidden="false" customHeight="true" outlineLevel="0" collapsed="false">
      <c r="A43" s="12" t="s">
        <v>399</v>
      </c>
      <c r="B43" s="6" t="s">
        <v>400</v>
      </c>
      <c r="C43" s="12" t="n">
        <v>2</v>
      </c>
      <c r="D43" s="6" t="s">
        <v>401</v>
      </c>
      <c r="E43" s="6" t="s">
        <v>358</v>
      </c>
      <c r="F43" s="12" t="s">
        <v>402</v>
      </c>
      <c r="G43" s="20"/>
      <c r="H43" s="13"/>
    </row>
    <row r="44" customFormat="false" ht="34.5" hidden="false" customHeight="true" outlineLevel="0" collapsed="false">
      <c r="A44" s="12" t="s">
        <v>403</v>
      </c>
      <c r="B44" s="6" t="s">
        <v>404</v>
      </c>
      <c r="C44" s="12" t="n">
        <v>5</v>
      </c>
      <c r="D44" s="6" t="s">
        <v>405</v>
      </c>
      <c r="E44" s="6" t="s">
        <v>406</v>
      </c>
      <c r="F44" s="12" t="s">
        <v>407</v>
      </c>
      <c r="G44" s="20"/>
      <c r="H44" s="13"/>
    </row>
    <row r="45" customFormat="false" ht="34.5" hidden="false" customHeight="true" outlineLevel="0" collapsed="false">
      <c r="A45" s="12" t="s">
        <v>408</v>
      </c>
      <c r="B45" s="6" t="s">
        <v>409</v>
      </c>
      <c r="C45" s="12" t="n">
        <v>5</v>
      </c>
      <c r="D45" s="6" t="s">
        <v>410</v>
      </c>
      <c r="E45" s="6" t="s">
        <v>411</v>
      </c>
      <c r="F45" s="12" t="s">
        <v>407</v>
      </c>
      <c r="G45" s="20"/>
      <c r="H45" s="13"/>
    </row>
    <row r="46" customFormat="false" ht="23.25" hidden="false" customHeight="true" outlineLevel="0" collapsed="false">
      <c r="A46" s="12" t="s">
        <v>412</v>
      </c>
      <c r="B46" s="6" t="s">
        <v>413</v>
      </c>
      <c r="C46" s="12" t="n">
        <v>4</v>
      </c>
      <c r="D46" s="6" t="s">
        <v>414</v>
      </c>
      <c r="E46" s="6" t="s">
        <v>378</v>
      </c>
      <c r="F46" s="12" t="s">
        <v>407</v>
      </c>
      <c r="G46" s="20"/>
      <c r="H46" s="13"/>
    </row>
    <row r="47" customFormat="false" ht="23.25" hidden="false" customHeight="true" outlineLevel="0" collapsed="false">
      <c r="A47" s="12" t="s">
        <v>415</v>
      </c>
      <c r="B47" s="6" t="s">
        <v>416</v>
      </c>
      <c r="C47" s="12" t="n">
        <v>2</v>
      </c>
      <c r="D47" s="6" t="s">
        <v>417</v>
      </c>
      <c r="E47" s="6" t="s">
        <v>418</v>
      </c>
      <c r="F47" s="12" t="s">
        <v>407</v>
      </c>
      <c r="G47" s="20"/>
      <c r="H47" s="13"/>
    </row>
    <row r="48" customFormat="false" ht="57" hidden="false" customHeight="true" outlineLevel="0" collapsed="false">
      <c r="A48" s="12" t="s">
        <v>419</v>
      </c>
      <c r="B48" s="6" t="s">
        <v>420</v>
      </c>
      <c r="C48" s="12" t="n">
        <v>14</v>
      </c>
      <c r="D48" s="6" t="s">
        <v>421</v>
      </c>
      <c r="E48" s="6" t="s">
        <v>422</v>
      </c>
      <c r="F48" s="12" t="s">
        <v>423</v>
      </c>
      <c r="G48" s="20"/>
      <c r="H48" s="13"/>
    </row>
    <row r="49" customFormat="false" ht="23.25" hidden="false" customHeight="true" outlineLevel="0" collapsed="false">
      <c r="A49" s="12" t="s">
        <v>424</v>
      </c>
      <c r="B49" s="6" t="s">
        <v>425</v>
      </c>
      <c r="C49" s="12" t="n">
        <v>2</v>
      </c>
      <c r="D49" s="6" t="s">
        <v>426</v>
      </c>
      <c r="E49" s="6" t="s">
        <v>378</v>
      </c>
      <c r="F49" s="12" t="s">
        <v>427</v>
      </c>
      <c r="G49" s="20"/>
      <c r="H49" s="13"/>
    </row>
    <row r="50" customFormat="false" ht="15" hidden="false" customHeight="true" outlineLevel="0" collapsed="false">
      <c r="A50" s="21"/>
      <c r="B50" s="22" t="s">
        <v>428</v>
      </c>
      <c r="C50" s="23" t="n">
        <v>34</v>
      </c>
      <c r="D50" s="21"/>
      <c r="E50" s="21"/>
      <c r="F50" s="21"/>
      <c r="G50" s="24" t="n">
        <f aca="false">SUM(G51,G52,G53,G54,G55,G56,G57,G58)</f>
        <v>0</v>
      </c>
      <c r="H50" s="21"/>
    </row>
    <row r="51" customFormat="false" ht="45.75" hidden="false" customHeight="true" outlineLevel="0" collapsed="false">
      <c r="A51" s="12" t="s">
        <v>429</v>
      </c>
      <c r="B51" s="6" t="s">
        <v>430</v>
      </c>
      <c r="C51" s="12" t="n">
        <v>6</v>
      </c>
      <c r="D51" s="6" t="s">
        <v>431</v>
      </c>
      <c r="E51" s="6" t="s">
        <v>432</v>
      </c>
      <c r="F51" s="12" t="s">
        <v>433</v>
      </c>
      <c r="G51" s="20"/>
      <c r="H51" s="13"/>
    </row>
    <row r="52" customFormat="false" ht="23.25" hidden="false" customHeight="true" outlineLevel="0" collapsed="false">
      <c r="A52" s="12" t="s">
        <v>434</v>
      </c>
      <c r="B52" s="6" t="s">
        <v>435</v>
      </c>
      <c r="C52" s="12" t="n">
        <v>4</v>
      </c>
      <c r="D52" s="6" t="s">
        <v>436</v>
      </c>
      <c r="E52" s="6" t="s">
        <v>437</v>
      </c>
      <c r="F52" s="12" t="s">
        <v>438</v>
      </c>
      <c r="G52" s="20"/>
      <c r="H52" s="13"/>
    </row>
    <row r="53" customFormat="false" ht="23.25" hidden="false" customHeight="true" outlineLevel="0" collapsed="false">
      <c r="A53" s="12" t="s">
        <v>439</v>
      </c>
      <c r="B53" s="6" t="s">
        <v>440</v>
      </c>
      <c r="C53" s="12" t="n">
        <v>4</v>
      </c>
      <c r="D53" s="6" t="s">
        <v>441</v>
      </c>
      <c r="E53" s="6" t="s">
        <v>406</v>
      </c>
      <c r="F53" s="12" t="s">
        <v>442</v>
      </c>
      <c r="G53" s="20"/>
      <c r="H53" s="13"/>
    </row>
    <row r="54" customFormat="false" ht="23.25" hidden="false" customHeight="true" outlineLevel="0" collapsed="false">
      <c r="A54" s="12" t="s">
        <v>443</v>
      </c>
      <c r="B54" s="6" t="s">
        <v>444</v>
      </c>
      <c r="C54" s="12" t="n">
        <v>4</v>
      </c>
      <c r="D54" s="6" t="s">
        <v>445</v>
      </c>
      <c r="E54" s="6" t="s">
        <v>406</v>
      </c>
      <c r="F54" s="12" t="s">
        <v>446</v>
      </c>
      <c r="G54" s="20"/>
      <c r="H54" s="13"/>
    </row>
    <row r="55" customFormat="false" ht="23.25" hidden="false" customHeight="true" outlineLevel="0" collapsed="false">
      <c r="A55" s="12" t="s">
        <v>447</v>
      </c>
      <c r="B55" s="6" t="s">
        <v>448</v>
      </c>
      <c r="C55" s="12" t="n">
        <v>4</v>
      </c>
      <c r="D55" s="6" t="s">
        <v>449</v>
      </c>
      <c r="E55" s="6" t="s">
        <v>406</v>
      </c>
      <c r="F55" s="12" t="s">
        <v>446</v>
      </c>
      <c r="G55" s="20"/>
      <c r="H55" s="13"/>
    </row>
    <row r="56" customFormat="false" ht="23.25" hidden="false" customHeight="true" outlineLevel="0" collapsed="false">
      <c r="A56" s="12" t="s">
        <v>450</v>
      </c>
      <c r="B56" s="6" t="s">
        <v>451</v>
      </c>
      <c r="C56" s="12" t="n">
        <v>4</v>
      </c>
      <c r="D56" s="6" t="s">
        <v>452</v>
      </c>
      <c r="E56" s="6" t="s">
        <v>406</v>
      </c>
      <c r="F56" s="12" t="s">
        <v>446</v>
      </c>
      <c r="G56" s="20"/>
      <c r="H56" s="13"/>
    </row>
    <row r="57" customFormat="false" ht="34.5" hidden="false" customHeight="true" outlineLevel="0" collapsed="false">
      <c r="A57" s="12" t="s">
        <v>453</v>
      </c>
      <c r="B57" s="6" t="s">
        <v>454</v>
      </c>
      <c r="C57" s="12" t="n">
        <v>4</v>
      </c>
      <c r="D57" s="6" t="s">
        <v>455</v>
      </c>
      <c r="E57" s="6" t="s">
        <v>456</v>
      </c>
      <c r="F57" s="12" t="s">
        <v>446</v>
      </c>
      <c r="G57" s="20"/>
      <c r="H57" s="13"/>
    </row>
    <row r="58" customFormat="false" ht="34.5" hidden="false" customHeight="true" outlineLevel="0" collapsed="false">
      <c r="A58" s="12" t="s">
        <v>457</v>
      </c>
      <c r="B58" s="6" t="s">
        <v>458</v>
      </c>
      <c r="C58" s="12" t="n">
        <v>4</v>
      </c>
      <c r="D58" s="6" t="s">
        <v>459</v>
      </c>
      <c r="E58" s="6" t="s">
        <v>460</v>
      </c>
      <c r="F58" s="12" t="s">
        <v>461</v>
      </c>
      <c r="G58" s="20"/>
      <c r="H58" s="13"/>
    </row>
    <row r="59" customFormat="false" ht="23.25" hidden="false" customHeight="true" outlineLevel="0" collapsed="false">
      <c r="A59" s="16"/>
      <c r="B59" s="17" t="s">
        <v>462</v>
      </c>
      <c r="C59" s="18" t="n">
        <v>20</v>
      </c>
      <c r="D59" s="16"/>
      <c r="E59" s="16"/>
      <c r="F59" s="16"/>
      <c r="G59" s="19" t="n">
        <f aca="false">SUM(G60,G61,G62)</f>
        <v>0</v>
      </c>
      <c r="H59" s="16"/>
    </row>
    <row r="60" customFormat="false" ht="34.5" hidden="false" customHeight="true" outlineLevel="0" collapsed="false">
      <c r="A60" s="12" t="s">
        <v>463</v>
      </c>
      <c r="B60" s="6" t="s">
        <v>464</v>
      </c>
      <c r="C60" s="12" t="n">
        <v>6</v>
      </c>
      <c r="D60" s="6" t="s">
        <v>465</v>
      </c>
      <c r="E60" s="6" t="s">
        <v>466</v>
      </c>
      <c r="F60" s="12" t="s">
        <v>467</v>
      </c>
      <c r="G60" s="20"/>
      <c r="H60" s="13"/>
    </row>
    <row r="61" customFormat="false" ht="23.25" hidden="false" customHeight="true" outlineLevel="0" collapsed="false">
      <c r="A61" s="12" t="s">
        <v>468</v>
      </c>
      <c r="B61" s="6" t="s">
        <v>469</v>
      </c>
      <c r="C61" s="12" t="n">
        <v>4</v>
      </c>
      <c r="D61" s="6" t="s">
        <v>470</v>
      </c>
      <c r="E61" s="6" t="s">
        <v>471</v>
      </c>
      <c r="F61" s="12" t="s">
        <v>472</v>
      </c>
      <c r="G61" s="20"/>
      <c r="H61" s="13"/>
    </row>
    <row r="62" customFormat="false" ht="68.25" hidden="false" customHeight="true" outlineLevel="0" collapsed="false">
      <c r="A62" s="12" t="s">
        <v>473</v>
      </c>
      <c r="B62" s="6" t="s">
        <v>474</v>
      </c>
      <c r="C62" s="12" t="n">
        <v>10</v>
      </c>
      <c r="D62" s="6" t="s">
        <v>475</v>
      </c>
      <c r="E62" s="6" t="s">
        <v>476</v>
      </c>
      <c r="F62" s="12" t="s">
        <v>472</v>
      </c>
      <c r="G62" s="20"/>
      <c r="H62" s="13"/>
    </row>
    <row r="64" customFormat="false" ht="15" hidden="false" customHeight="true" outlineLevel="0" collapsed="false">
      <c r="A64" s="25"/>
      <c r="B64" s="26" t="s">
        <v>477</v>
      </c>
      <c r="C64" s="27" t="n">
        <f aca="false">C31+C38+C50</f>
        <v>122</v>
      </c>
      <c r="D64" s="25"/>
      <c r="E64" s="25"/>
      <c r="F64" s="25"/>
      <c r="G64" s="27" t="n">
        <f aca="false">G31+G38+G50</f>
        <v>0</v>
      </c>
      <c r="H64" s="25"/>
    </row>
    <row r="65" customFormat="false" ht="23.25" hidden="false" customHeight="true" outlineLevel="0" collapsed="false">
      <c r="A65" s="25"/>
      <c r="B65" s="26" t="s">
        <v>478</v>
      </c>
      <c r="C65" s="27" t="n">
        <f aca="false">C5+C11+C31+C38+C50</f>
        <v>200</v>
      </c>
      <c r="D65" s="25"/>
      <c r="E65" s="25"/>
      <c r="F65" s="25"/>
      <c r="G65" s="27" t="n">
        <f aca="false">G5+G11+G31+G38+G50</f>
        <v>0</v>
      </c>
      <c r="H65" s="25"/>
    </row>
    <row r="66" customFormat="false" ht="15" hidden="false" customHeight="true" outlineLevel="0" collapsed="false">
      <c r="A66" s="25"/>
      <c r="B66" s="26" t="s">
        <v>479</v>
      </c>
      <c r="C66" s="27" t="n">
        <f aca="false">C59</f>
        <v>20</v>
      </c>
      <c r="D66" s="25"/>
      <c r="E66" s="25"/>
      <c r="F66" s="25"/>
      <c r="G66" s="27" t="n">
        <f aca="false">G59</f>
        <v>0</v>
      </c>
      <c r="H66" s="25"/>
    </row>
    <row r="67" customFormat="false" ht="15" hidden="false" customHeight="true" outlineLevel="0" collapsed="false">
      <c r="A67" s="25"/>
      <c r="B67" s="26" t="s">
        <v>480</v>
      </c>
      <c r="C67" s="27" t="n">
        <f aca="false">C65+C66</f>
        <v>220</v>
      </c>
      <c r="D67" s="25"/>
      <c r="E67" s="25"/>
      <c r="F67" s="25"/>
      <c r="G67" s="27" t="n">
        <f aca="false">G65+G66</f>
        <v>0</v>
      </c>
      <c r="H67" s="25"/>
    </row>
    <row r="68" customFormat="false" ht="23.25" hidden="false" customHeight="true" outlineLevel="0" collapsed="false">
      <c r="B68" s="28" t="s">
        <v>481</v>
      </c>
      <c r="G68" s="29" t="n">
        <f aca="false">IF(C65=0,"",G65/C65)</f>
        <v>0</v>
      </c>
    </row>
  </sheetData>
  <dataValidations count="52">
    <dataValidation allowBlank="true" error="Maximum for this criterion is 1 points (see NOFO page 70-71)." errorStyle="stop" errorTitle="Over maximum" operator="between" showDropDown="false" showErrorMessage="true" showInputMessage="false" sqref="G6" type="decimal">
      <formula1>0</formula1>
      <formula2>1</formula2>
    </dataValidation>
    <dataValidation allowBlank="true" error="Maximum for this criterion is 2 points (see NOFO page 70-71)." errorStyle="stop" errorTitle="Over maximum" operator="between" showDropDown="false" showErrorMessage="true" showInputMessage="false" sqref="G7" type="decimal">
      <formula1>0</formula1>
      <formula2>2</formula2>
    </dataValidation>
    <dataValidation allowBlank="true" error="Maximum for this criterion is 3 points (see NOFO page 70-71)." errorStyle="stop" errorTitle="Over maximum" operator="between" showDropDown="false" showErrorMessage="true" showInputMessage="false" sqref="G8" type="decimal">
      <formula1>0</formula1>
      <formula2>3</formula2>
    </dataValidation>
    <dataValidation allowBlank="true" error="Maximum for this criterion is 3 points (see NOFO page 71)." errorStyle="stop" errorTitle="Over maximum" operator="between" showDropDown="false" showErrorMessage="true" showInputMessage="false" sqref="G9" type="decimal">
      <formula1>0</formula1>
      <formula2>3</formula2>
    </dataValidation>
    <dataValidation allowBlank="true" error="Maximum for this criterion is 5 points (see NOFO page 71-72)." errorStyle="stop" errorTitle="Over maximum" operator="between" showDropDown="false" showErrorMessage="true" showInputMessage="false" sqref="G10" type="decimal">
      <formula1>0</formula1>
      <formula2>5</formula2>
    </dataValidation>
    <dataValidation allowBlank="true" error="Maximum for this criterion is 5 points (see NOFO page 72)." errorStyle="stop" errorTitle="Over maximum" operator="between" showDropDown="false" showErrorMessage="true" showInputMessage="false" sqref="G12" type="decimal">
      <formula1>0</formula1>
      <formula2>5</formula2>
    </dataValidation>
    <dataValidation allowBlank="true" error="Maximum for this criterion is 5 points (see NOFO page 72)." errorStyle="stop" errorTitle="Over maximum" operator="between" showDropDown="false" showErrorMessage="true" showInputMessage="false" sqref="G13" type="decimal">
      <formula1>0</formula1>
      <formula2>5</formula2>
    </dataValidation>
    <dataValidation allowBlank="true" error="Maximum for this criterion is 2 points (see NOFO page 72)." errorStyle="stop" errorTitle="Over maximum" operator="between" showDropDown="false" showErrorMessage="true" showInputMessage="false" sqref="G14" type="decimal">
      <formula1>0</formula1>
      <formula2>2</formula2>
    </dataValidation>
    <dataValidation allowBlank="true" error="Maximum for this criterion is 2 points (see NOFO page 72)." errorStyle="stop" errorTitle="Over maximum" operator="between" showDropDown="false" showErrorMessage="true" showInputMessage="false" sqref="G15" type="decimal">
      <formula1>0</formula1>
      <formula2>2</formula2>
    </dataValidation>
    <dataValidation allowBlank="true" error="Maximum for this criterion is 3 points (see NOFO page 72)." errorStyle="stop" errorTitle="Over maximum" operator="between" showDropDown="false" showErrorMessage="true" showInputMessage="false" sqref="G16" type="decimal">
      <formula1>0</formula1>
      <formula2>3</formula2>
    </dataValidation>
    <dataValidation allowBlank="true" error="Maximum for this criterion is 3 points (see NOFO page 72)." errorStyle="stop" errorTitle="Over maximum" operator="between" showDropDown="false" showErrorMessage="true" showInputMessage="false" sqref="G17" type="decimal">
      <formula1>0</formula1>
      <formula2>3</formula2>
    </dataValidation>
    <dataValidation allowBlank="true" error="Maximum for this criterion is 8 points (see NOFO page 72-73)." errorStyle="stop" errorTitle="Over maximum" operator="between" showDropDown="false" showErrorMessage="true" showInputMessage="false" sqref="G18" type="decimal">
      <formula1>0</formula1>
      <formula2>8</formula2>
    </dataValidation>
    <dataValidation allowBlank="true" error="Maximum for this criterion is 2 points (see NOFO page 73)." errorStyle="stop" errorTitle="Over maximum" operator="between" showDropDown="false" showErrorMessage="true" showInputMessage="false" sqref="G19" type="decimal">
      <formula1>0</formula1>
      <formula2>2</formula2>
    </dataValidation>
    <dataValidation allowBlank="true" error="Maximum for this criterion is 2 points (see NOFO page 73)." errorStyle="stop" errorTitle="Over maximum" operator="between" showDropDown="false" showErrorMessage="true" showInputMessage="false" sqref="G20" type="decimal">
      <formula1>0</formula1>
      <formula2>2</formula2>
    </dataValidation>
    <dataValidation allowBlank="true" error="Maximum for this criterion is 2 points (see NOFO page 73)." errorStyle="stop" errorTitle="Over maximum" operator="between" showDropDown="false" showErrorMessage="true" showInputMessage="false" sqref="G21" type="decimal">
      <formula1>0</formula1>
      <formula2>2</formula2>
    </dataValidation>
    <dataValidation allowBlank="true" error="Maximum for this criterion is 4 points (see NOFO page 73)." errorStyle="stop" errorTitle="Over maximum" operator="between" showDropDown="false" showErrorMessage="true" showInputMessage="false" sqref="G22" type="decimal">
      <formula1>0</formula1>
      <formula2>4</formula2>
    </dataValidation>
    <dataValidation allowBlank="true" error="Maximum for this criterion is 3 points (see NOFO page 73)." errorStyle="stop" errorTitle="Over maximum" operator="between" showDropDown="false" showErrorMessage="true" showInputMessage="false" sqref="G23" type="decimal">
      <formula1>0</formula1>
      <formula2>3</formula2>
    </dataValidation>
    <dataValidation allowBlank="true" error="Maximum for this criterion is 3 points (see NOFO page 73)." errorStyle="stop" errorTitle="Over maximum" operator="between" showDropDown="false" showErrorMessage="true" showInputMessage="false" sqref="G24" type="decimal">
      <formula1>0</formula1>
      <formula2>3</formula2>
    </dataValidation>
    <dataValidation allowBlank="true" error="Maximum for this criterion is 6 points (see NOFO page 73)." errorStyle="stop" errorTitle="Over maximum" operator="between" showDropDown="false" showErrorMessage="true" showInputMessage="false" sqref="G25" type="decimal">
      <formula1>0</formula1>
      <formula2>6</formula2>
    </dataValidation>
    <dataValidation allowBlank="true" error="Maximum for this criterion is 6 points (see NOFO page 73)." errorStyle="stop" errorTitle="Over maximum" operator="between" showDropDown="false" showErrorMessage="true" showInputMessage="false" sqref="G26" type="decimal">
      <formula1>0</formula1>
      <formula2>6</formula2>
    </dataValidation>
    <dataValidation allowBlank="true" error="Maximum for this criterion is 2 points (see NOFO page 73-74)." errorStyle="stop" errorTitle="Over maximum" operator="between" showDropDown="false" showErrorMessage="true" showInputMessage="false" sqref="G27" type="decimal">
      <formula1>0</formula1>
      <formula2>2</formula2>
    </dataValidation>
    <dataValidation allowBlank="true" error="Maximum for this criterion is 2 points (see NOFO page 74)." errorStyle="stop" errorTitle="Over maximum" operator="between" showDropDown="false" showErrorMessage="true" showInputMessage="false" sqref="G28" type="decimal">
      <formula1>0</formula1>
      <formula2>2</formula2>
    </dataValidation>
    <dataValidation allowBlank="true" error="Maximum for this criterion is 2 points (see NOFO page 74)." errorStyle="stop" errorTitle="Over maximum" operator="between" showDropDown="false" showErrorMessage="true" showInputMessage="false" sqref="G29" type="decimal">
      <formula1>0</formula1>
      <formula2>2</formula2>
    </dataValidation>
    <dataValidation allowBlank="true" error="Maximum for this criterion is 2 points (see NOFO page 74)." errorStyle="stop" errorTitle="Over maximum" operator="between" showDropDown="false" showErrorMessage="true" showInputMessage="false" sqref="G30" type="decimal">
      <formula1>0</formula1>
      <formula2>2</formula2>
    </dataValidation>
    <dataValidation allowBlank="true" error="Maximum for this criterion is 2 points (see NOFO page 75)." errorStyle="stop" errorTitle="Over maximum" operator="between" showDropDown="false" showErrorMessage="true" showInputMessage="false" sqref="G32" type="decimal">
      <formula1>0</formula1>
      <formula2>2</formula2>
    </dataValidation>
    <dataValidation allowBlank="true" error="Maximum for this criterion is 1 points (see NOFO page 75-76)." errorStyle="stop" errorTitle="Over maximum" operator="between" showDropDown="false" showErrorMessage="true" showInputMessage="false" sqref="G33" type="decimal">
      <formula1>0</formula1>
      <formula2>1</formula2>
    </dataValidation>
    <dataValidation allowBlank="true" error="Maximum for this criterion is 3 points (see NOFO page 75-76)." errorStyle="stop" errorTitle="Over maximum" operator="between" showDropDown="false" showErrorMessage="true" showInputMessage="false" sqref="G34" type="decimal">
      <formula1>0</formula1>
      <formula2>3</formula2>
    </dataValidation>
    <dataValidation allowBlank="true" error="Maximum for this criterion is 4 points (see NOFO page 75-76)." errorStyle="stop" errorTitle="Over maximum" operator="between" showDropDown="false" showErrorMessage="true" showInputMessage="false" sqref="G35" type="decimal">
      <formula1>0</formula1>
      <formula2>4</formula2>
    </dataValidation>
    <dataValidation allowBlank="true" error="Maximum for this criterion is 2 points (see NOFO page 76)." errorStyle="stop" errorTitle="Over maximum" operator="between" showDropDown="false" showErrorMessage="true" showInputMessage="false" sqref="G36" type="decimal">
      <formula1>0</formula1>
      <formula2>2</formula2>
    </dataValidation>
    <dataValidation allowBlank="true" error="Maximum for this criterion is 4 points (see NOFO page 76-77)." errorStyle="stop" errorTitle="Over maximum" operator="between" showDropDown="false" showErrorMessage="true" showInputMessage="false" sqref="G37" type="decimal">
      <formula1>0</formula1>
      <formula2>4</formula2>
    </dataValidation>
    <dataValidation allowBlank="true" error="Maximum for this criterion is 20 points (see NOFO page 77-78)." errorStyle="stop" errorTitle="Over maximum" operator="between" showDropDown="false" showErrorMessage="true" showInputMessage="false" sqref="G39" type="decimal">
      <formula1>0</formula1>
      <formula2>20</formula2>
    </dataValidation>
    <dataValidation allowBlank="true" error="Maximum for this criterion is 8 points (see NOFO page 78-79)." errorStyle="stop" errorTitle="Over maximum" operator="between" showDropDown="false" showErrorMessage="true" showInputMessage="false" sqref="G40" type="decimal">
      <formula1>0</formula1>
      <formula2>8</formula2>
    </dataValidation>
    <dataValidation allowBlank="true" error="Maximum for this criterion is 8 points (see NOFO page 79)." errorStyle="stop" errorTitle="Over maximum" operator="between" showDropDown="false" showErrorMessage="true" showInputMessage="false" sqref="G41" type="decimal">
      <formula1>0</formula1>
      <formula2>8</formula2>
    </dataValidation>
    <dataValidation allowBlank="true" error="Maximum for this criterion is 2 points (see NOFO page 79)." errorStyle="stop" errorTitle="Over maximum" operator="between" showDropDown="false" showErrorMessage="true" showInputMessage="false" sqref="G42" type="decimal">
      <formula1>0</formula1>
      <formula2>2</formula2>
    </dataValidation>
    <dataValidation allowBlank="true" error="Maximum for this criterion is 2 points (see NOFO page 79-80)." errorStyle="stop" errorTitle="Over maximum" operator="between" showDropDown="false" showErrorMessage="true" showInputMessage="false" sqref="G43" type="decimal">
      <formula1>0</formula1>
      <formula2>2</formula2>
    </dataValidation>
    <dataValidation allowBlank="true" error="Maximum for this criterion is 5 points (see NOFO page 80)." errorStyle="stop" errorTitle="Over maximum" operator="between" showDropDown="false" showErrorMessage="true" showInputMessage="false" sqref="G44" type="decimal">
      <formula1>0</formula1>
      <formula2>5</formula2>
    </dataValidation>
    <dataValidation allowBlank="true" error="Maximum for this criterion is 5 points (see NOFO page 80)." errorStyle="stop" errorTitle="Over maximum" operator="between" showDropDown="false" showErrorMessage="true" showInputMessage="false" sqref="G45" type="decimal">
      <formula1>0</formula1>
      <formula2>5</formula2>
    </dataValidation>
    <dataValidation allowBlank="true" error="Maximum for this criterion is 4 points (see NOFO page 80)." errorStyle="stop" errorTitle="Over maximum" operator="between" showDropDown="false" showErrorMessage="true" showInputMessage="false" sqref="G46" type="decimal">
      <formula1>0</formula1>
      <formula2>4</formula2>
    </dataValidation>
    <dataValidation allowBlank="true" error="Maximum for this criterion is 2 points (see NOFO page 80)." errorStyle="stop" errorTitle="Over maximum" operator="between" showDropDown="false" showErrorMessage="true" showInputMessage="false" sqref="G47" type="decimal">
      <formula1>0</formula1>
      <formula2>2</formula2>
    </dataValidation>
    <dataValidation allowBlank="true" error="Maximum for this criterion is 14 points (see NOFO page 80-81)." errorStyle="stop" errorTitle="Over maximum" operator="between" showDropDown="false" showErrorMessage="true" showInputMessage="false" sqref="G48" type="decimal">
      <formula1>0</formula1>
      <formula2>14</formula2>
    </dataValidation>
    <dataValidation allowBlank="true" error="Maximum for this criterion is 2 points (see NOFO page 81)." errorStyle="stop" errorTitle="Over maximum" operator="between" showDropDown="false" showErrorMessage="true" showInputMessage="false" sqref="G49" type="decimal">
      <formula1>0</formula1>
      <formula2>2</formula2>
    </dataValidation>
    <dataValidation allowBlank="true" error="Maximum for this criterion is 6 points (see NOFO page 81-82)." errorStyle="stop" errorTitle="Over maximum" operator="between" showDropDown="false" showErrorMessage="true" showInputMessage="false" sqref="G51" type="decimal">
      <formula1>0</formula1>
      <formula2>6</formula2>
    </dataValidation>
    <dataValidation allowBlank="true" error="Maximum for this criterion is 4 points (see NOFO page 82)." errorStyle="stop" errorTitle="Over maximum" operator="between" showDropDown="false" showErrorMessage="true" showInputMessage="false" sqref="G52" type="decimal">
      <formula1>0</formula1>
      <formula2>4</formula2>
    </dataValidation>
    <dataValidation allowBlank="true" error="Maximum for this criterion is 4 points (see NOFO page 82-83)." errorStyle="stop" errorTitle="Over maximum" operator="between" showDropDown="false" showErrorMessage="true" showInputMessage="false" sqref="G53" type="decimal">
      <formula1>0</formula1>
      <formula2>4</formula2>
    </dataValidation>
    <dataValidation allowBlank="true" error="Maximum for this criterion is 4 points (see NOFO page 83)." errorStyle="stop" errorTitle="Over maximum" operator="between" showDropDown="false" showErrorMessage="true" showInputMessage="false" sqref="G54" type="decimal">
      <formula1>0</formula1>
      <formula2>4</formula2>
    </dataValidation>
    <dataValidation allowBlank="true" error="Maximum for this criterion is 4 points (see NOFO page 83)." errorStyle="stop" errorTitle="Over maximum" operator="between" showDropDown="false" showErrorMessage="true" showInputMessage="false" sqref="G55" type="decimal">
      <formula1>0</formula1>
      <formula2>4</formula2>
    </dataValidation>
    <dataValidation allowBlank="true" error="Maximum for this criterion is 4 points (see NOFO page 83)." errorStyle="stop" errorTitle="Over maximum" operator="between" showDropDown="false" showErrorMessage="true" showInputMessage="false" sqref="G56" type="decimal">
      <formula1>0</formula1>
      <formula2>4</formula2>
    </dataValidation>
    <dataValidation allowBlank="true" error="Maximum for this criterion is 4 points (see NOFO page 83)." errorStyle="stop" errorTitle="Over maximum" operator="between" showDropDown="false" showErrorMessage="true" showInputMessage="false" sqref="G57" type="decimal">
      <formula1>0</formula1>
      <formula2>4</formula2>
    </dataValidation>
    <dataValidation allowBlank="true" error="Maximum for this criterion is 4 points (see NOFO page 83-84)." errorStyle="stop" errorTitle="Over maximum" operator="between" showDropDown="false" showErrorMessage="true" showInputMessage="false" sqref="G58" type="decimal">
      <formula1>0</formula1>
      <formula2>4</formula2>
    </dataValidation>
    <dataValidation allowBlank="true" error="Maximum for this criterion is 6 points (see NOFO page 84)." errorStyle="stop" errorTitle="Over maximum" operator="between" showDropDown="false" showErrorMessage="true" showInputMessage="false" sqref="G60" type="decimal">
      <formula1>0</formula1>
      <formula2>6</formula2>
    </dataValidation>
    <dataValidation allowBlank="true" error="Maximum for this criterion is 4 points (see NOFO page 85)." errorStyle="stop" errorTitle="Over maximum" operator="between" showDropDown="false" showErrorMessage="true" showInputMessage="false" sqref="G61" type="decimal">
      <formula1>0</formula1>
      <formula2>4</formula2>
    </dataValidation>
    <dataValidation allowBlank="true" error="Maximum for this criterion is 10 points (see NOFO page 85)." errorStyle="stop" errorTitle="Over maximum" operator="between" showDropDown="false" showErrorMessage="true" showInputMessage="false" sqref="G62" type="decimal">
      <formula1>0</formula1>
      <formula2>10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F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36"/>
    <col collapsed="false" customWidth="true" hidden="false" outlineLevel="0" max="2" min="2" style="1" width="12"/>
    <col collapsed="false" customWidth="true" hidden="false" outlineLevel="0" max="3" min="3" style="1" width="13"/>
    <col collapsed="false" customWidth="true" hidden="false" outlineLevel="0" max="4" min="4" style="1" width="10"/>
    <col collapsed="false" customWidth="true" hidden="false" outlineLevel="0" max="5" min="5" style="1" width="12"/>
    <col collapsed="false" customWidth="true" hidden="false" outlineLevel="0" max="6" min="6" style="1" width="62"/>
  </cols>
  <sheetData>
    <row r="1" customFormat="false" ht="15.75" hidden="false" customHeight="true" outlineLevel="0" collapsed="false">
      <c r="A1" s="15" t="s">
        <v>482</v>
      </c>
    </row>
    <row r="2" customFormat="false" ht="15" hidden="false" customHeight="true" outlineLevel="0" collapsed="false">
      <c r="A2" s="4" t="s">
        <v>483</v>
      </c>
    </row>
    <row r="4" customFormat="false" ht="15" hidden="false" customHeight="true" outlineLevel="0" collapsed="false">
      <c r="A4" s="10" t="s">
        <v>484</v>
      </c>
      <c r="B4" s="10" t="s">
        <v>485</v>
      </c>
      <c r="C4" s="10" t="s">
        <v>486</v>
      </c>
      <c r="D4" s="10" t="s">
        <v>487</v>
      </c>
      <c r="E4" s="10" t="s">
        <v>488</v>
      </c>
      <c r="F4" s="10" t="s">
        <v>489</v>
      </c>
    </row>
    <row r="5" customFormat="false" ht="23.25" hidden="false" customHeight="true" outlineLevel="0" collapsed="false">
      <c r="A5" s="9" t="s">
        <v>261</v>
      </c>
      <c r="B5" s="12" t="n">
        <f aca="false">'Scoring Calculator'!C5</f>
        <v>14</v>
      </c>
      <c r="C5" s="12" t="n">
        <f aca="false">'Scoring Calculator'!G5</f>
        <v>0</v>
      </c>
      <c r="D5" s="11" t="n">
        <f aca="false">B5-C5</f>
        <v>14</v>
      </c>
      <c r="E5" s="30" t="n">
        <f aca="false">IF(B5=0,"",C5/B5)</f>
        <v>0</v>
      </c>
      <c r="F5" s="6" t="s">
        <v>490</v>
      </c>
    </row>
    <row r="6" customFormat="false" ht="34.5" hidden="false" customHeight="true" outlineLevel="0" collapsed="false">
      <c r="A6" s="9" t="s">
        <v>283</v>
      </c>
      <c r="B6" s="12" t="n">
        <f aca="false">'Scoring Calculator'!C11</f>
        <v>64</v>
      </c>
      <c r="C6" s="12" t="n">
        <f aca="false">'Scoring Calculator'!G11</f>
        <v>0</v>
      </c>
      <c r="D6" s="11" t="n">
        <f aca="false">B6-C6</f>
        <v>64</v>
      </c>
      <c r="E6" s="30" t="n">
        <f aca="false">IF(B6=0,"",C6/B6)</f>
        <v>0</v>
      </c>
      <c r="F6" s="6" t="s">
        <v>491</v>
      </c>
    </row>
    <row r="7" customFormat="false" ht="23.25" hidden="false" customHeight="true" outlineLevel="0" collapsed="false">
      <c r="A7" s="9" t="s">
        <v>354</v>
      </c>
      <c r="B7" s="12" t="n">
        <f aca="false">'Scoring Calculator'!C31</f>
        <v>16</v>
      </c>
      <c r="C7" s="12" t="n">
        <f aca="false">'Scoring Calculator'!G31</f>
        <v>0</v>
      </c>
      <c r="D7" s="11" t="n">
        <f aca="false">B7-C7</f>
        <v>16</v>
      </c>
      <c r="E7" s="30" t="n">
        <f aca="false">IF(B7=0,"",C7/B7)</f>
        <v>0</v>
      </c>
      <c r="F7" s="6" t="s">
        <v>492</v>
      </c>
    </row>
    <row r="8" customFormat="false" ht="34.5" hidden="false" customHeight="true" outlineLevel="0" collapsed="false">
      <c r="A8" s="9" t="s">
        <v>380</v>
      </c>
      <c r="B8" s="12" t="n">
        <f aca="false">'Scoring Calculator'!C38</f>
        <v>72</v>
      </c>
      <c r="C8" s="12" t="n">
        <f aca="false">'Scoring Calculator'!G38</f>
        <v>0</v>
      </c>
      <c r="D8" s="11" t="n">
        <f aca="false">B8-C8</f>
        <v>72</v>
      </c>
      <c r="E8" s="30" t="n">
        <f aca="false">IF(B8=0,"",C8/B8)</f>
        <v>0</v>
      </c>
      <c r="F8" s="6" t="s">
        <v>493</v>
      </c>
    </row>
    <row r="9" customFormat="false" ht="23.25" hidden="false" customHeight="true" outlineLevel="0" collapsed="false">
      <c r="A9" s="9" t="s">
        <v>428</v>
      </c>
      <c r="B9" s="12" t="n">
        <f aca="false">'Scoring Calculator'!C50</f>
        <v>34</v>
      </c>
      <c r="C9" s="12" t="n">
        <f aca="false">'Scoring Calculator'!G50</f>
        <v>0</v>
      </c>
      <c r="D9" s="11" t="n">
        <f aca="false">B9-C9</f>
        <v>34</v>
      </c>
      <c r="E9" s="30" t="n">
        <f aca="false">IF(B9=0,"",C9/B9)</f>
        <v>0</v>
      </c>
      <c r="F9" s="6" t="s">
        <v>494</v>
      </c>
    </row>
    <row r="10" customFormat="false" ht="34.5" hidden="false" customHeight="true" outlineLevel="0" collapsed="false">
      <c r="A10" s="9" t="s">
        <v>495</v>
      </c>
      <c r="B10" s="12" t="n">
        <f aca="false">'Scoring Calculator'!C59</f>
        <v>20</v>
      </c>
      <c r="C10" s="12" t="n">
        <f aca="false">'Scoring Calculator'!G59</f>
        <v>0</v>
      </c>
      <c r="D10" s="11" t="n">
        <f aca="false">B10-C10</f>
        <v>20</v>
      </c>
      <c r="E10" s="30" t="n">
        <f aca="false">IF(B10=0,"",C10/B10)</f>
        <v>0</v>
      </c>
      <c r="F10" s="6" t="s">
        <v>496</v>
      </c>
    </row>
    <row r="11" customFormat="false" ht="15" hidden="false" customHeight="true" outlineLevel="0" collapsed="false">
      <c r="A11" s="26" t="s">
        <v>497</v>
      </c>
      <c r="B11" s="27" t="n">
        <f aca="false">SUM(B5:B10)</f>
        <v>220</v>
      </c>
      <c r="C11" s="27" t="n">
        <f aca="false">SUM(C5:C10)</f>
        <v>0</v>
      </c>
      <c r="D11" s="27" t="n">
        <f aca="false">B11-C11</f>
        <v>220</v>
      </c>
      <c r="E11" s="31" t="n">
        <f aca="false">IF(B11=0,"",C11/B11)</f>
        <v>0</v>
      </c>
      <c r="F11" s="25"/>
    </row>
    <row r="13" customFormat="false" ht="15" hidden="false" customHeight="true" outlineLevel="0" collapsed="false">
      <c r="A13" s="10" t="s">
        <v>498</v>
      </c>
      <c r="B13" s="10" t="s">
        <v>499</v>
      </c>
      <c r="C13" s="10" t="s">
        <v>178</v>
      </c>
      <c r="D13" s="10" t="s">
        <v>500</v>
      </c>
      <c r="E13" s="10" t="s">
        <v>125</v>
      </c>
      <c r="F13" s="10" t="s">
        <v>501</v>
      </c>
    </row>
    <row r="14" customFormat="false" ht="15" hidden="false" customHeight="true" outlineLevel="0" collapsed="false">
      <c r="A14" s="32"/>
      <c r="B14" s="32"/>
      <c r="C14" s="32"/>
      <c r="D14" s="32"/>
      <c r="E14" s="33"/>
      <c r="F14" s="32"/>
    </row>
    <row r="15" customFormat="false" ht="15" hidden="false" customHeight="true" outlineLevel="0" collapsed="false">
      <c r="A15" s="32"/>
      <c r="B15" s="32"/>
      <c r="C15" s="32"/>
      <c r="D15" s="32"/>
      <c r="E15" s="33"/>
      <c r="F15" s="32"/>
    </row>
    <row r="16" customFormat="false" ht="15" hidden="false" customHeight="true" outlineLevel="0" collapsed="false">
      <c r="A16" s="32"/>
      <c r="B16" s="32"/>
      <c r="C16" s="32"/>
      <c r="D16" s="32"/>
      <c r="E16" s="33"/>
      <c r="F16" s="32"/>
    </row>
    <row r="17" customFormat="false" ht="15" hidden="false" customHeight="true" outlineLevel="0" collapsed="false">
      <c r="A17" s="32"/>
      <c r="B17" s="32"/>
      <c r="C17" s="32"/>
      <c r="D17" s="32"/>
      <c r="E17" s="33"/>
      <c r="F17" s="32"/>
    </row>
    <row r="18" customFormat="false" ht="15" hidden="false" customHeight="true" outlineLevel="0" collapsed="false">
      <c r="A18" s="32"/>
      <c r="B18" s="32"/>
      <c r="C18" s="32"/>
      <c r="D18" s="32"/>
      <c r="E18" s="33"/>
      <c r="F18" s="32"/>
    </row>
    <row r="19" customFormat="false" ht="15" hidden="false" customHeight="true" outlineLevel="0" collapsed="false">
      <c r="A19" s="32"/>
      <c r="B19" s="32"/>
      <c r="C19" s="32"/>
      <c r="D19" s="32"/>
      <c r="E19" s="33"/>
      <c r="F19" s="32"/>
    </row>
    <row r="20" customFormat="false" ht="15" hidden="false" customHeight="true" outlineLevel="0" collapsed="false">
      <c r="A20" s="32"/>
      <c r="B20" s="32"/>
      <c r="C20" s="32"/>
      <c r="D20" s="32"/>
      <c r="E20" s="33"/>
      <c r="F20" s="32"/>
    </row>
    <row r="21" customFormat="false" ht="15" hidden="false" customHeight="true" outlineLevel="0" collapsed="false">
      <c r="A21" s="32"/>
      <c r="B21" s="32"/>
      <c r="C21" s="32"/>
      <c r="D21" s="32"/>
      <c r="E21" s="33"/>
      <c r="F21" s="32"/>
    </row>
    <row r="22" customFormat="false" ht="15" hidden="false" customHeight="true" outlineLevel="0" collapsed="false">
      <c r="A22" s="32"/>
      <c r="B22" s="32"/>
      <c r="C22" s="32"/>
      <c r="D22" s="32"/>
      <c r="E22" s="33"/>
      <c r="F22" s="32"/>
    </row>
    <row r="23" customFormat="false" ht="15" hidden="false" customHeight="true" outlineLevel="0" collapsed="false">
      <c r="A23" s="32"/>
      <c r="B23" s="32"/>
      <c r="C23" s="32"/>
      <c r="D23" s="32"/>
      <c r="E23" s="33"/>
      <c r="F23" s="32"/>
    </row>
    <row r="24" customFormat="false" ht="15" hidden="false" customHeight="true" outlineLevel="0" collapsed="false">
      <c r="A24" s="32"/>
      <c r="B24" s="32"/>
      <c r="C24" s="32"/>
      <c r="D24" s="32"/>
      <c r="E24" s="33"/>
      <c r="F24" s="32"/>
    </row>
    <row r="25" customFormat="false" ht="15" hidden="false" customHeight="true" outlineLevel="0" collapsed="false">
      <c r="A25" s="32"/>
      <c r="B25" s="32"/>
      <c r="C25" s="32"/>
      <c r="D25" s="32"/>
      <c r="E25" s="33"/>
      <c r="F25" s="32"/>
    </row>
  </sheetData>
  <conditionalFormatting sqref="E14:E25">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E14:E25"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2" topLeftCell="A13"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6"/>
    <col collapsed="false" customWidth="true" hidden="false" outlineLevel="0" max="4" min="3" style="1" width="13"/>
    <col collapsed="false" customWidth="true" hidden="false" outlineLevel="0" max="5" min="5" style="1" width="19"/>
    <col collapsed="false" customWidth="true" hidden="false" outlineLevel="0" max="8" min="6" style="1" width="13"/>
  </cols>
  <sheetData>
    <row r="1" customFormat="false" ht="15.75" hidden="false" customHeight="true" outlineLevel="0" collapsed="false">
      <c r="A1" s="15" t="s">
        <v>502</v>
      </c>
    </row>
    <row r="2" customFormat="false" ht="15" hidden="false" customHeight="true" outlineLevel="0" collapsed="false">
      <c r="A2" s="4" t="s">
        <v>503</v>
      </c>
    </row>
    <row r="4" customFormat="false" ht="23.25" hidden="false" customHeight="true" outlineLevel="0" collapsed="false">
      <c r="A4" s="9" t="s">
        <v>504</v>
      </c>
      <c r="B4" s="34"/>
    </row>
    <row r="5" customFormat="false" ht="23.25" hidden="false" customHeight="true" outlineLevel="0" collapsed="false">
      <c r="A5" s="9" t="s">
        <v>505</v>
      </c>
      <c r="B5" s="35" t="n">
        <f aca="false">'Scoring Calculator'!G65</f>
        <v>0</v>
      </c>
    </row>
    <row r="6" customFormat="false" ht="23.25" hidden="false" customHeight="true" outlineLevel="0" collapsed="false">
      <c r="A6" s="9" t="s">
        <v>506</v>
      </c>
      <c r="B6" s="35" t="n">
        <f aca="false">'Scoring Calculator'!G59</f>
        <v>0</v>
      </c>
    </row>
    <row r="7" customFormat="false" ht="34.5" hidden="false" customHeight="true" outlineLevel="0" collapsed="false">
      <c r="A7" s="9" t="s">
        <v>507</v>
      </c>
      <c r="B7" s="20"/>
    </row>
    <row r="8" customFormat="false" ht="23.25" hidden="false" customHeight="true" outlineLevel="0" collapsed="false">
      <c r="A8" s="9" t="s">
        <v>508</v>
      </c>
      <c r="B8" s="20" t="s">
        <v>509</v>
      </c>
    </row>
    <row r="9" customFormat="false" ht="15" hidden="false" customHeight="true" outlineLevel="0" collapsed="false">
      <c r="A9" s="9" t="s">
        <v>510</v>
      </c>
      <c r="B9" s="36" t="n">
        <f aca="false">ROUND(MIN(50,IF($B$7&lt;&gt;"",$B$7,IF($B$8="Base + bonus (score/220)",$B$5+$B$6,$B$5))/IF($B$8="Base + bonus (score/220)",220,200)*50),2)</f>
        <v>0</v>
      </c>
    </row>
    <row r="10" customFormat="false" ht="39.75" hidden="false" customHeight="true" outlineLevel="0" collapsed="false">
      <c r="A10" s="28" t="s">
        <v>511</v>
      </c>
      <c r="B10" s="28"/>
      <c r="C10" s="28"/>
      <c r="D10" s="28"/>
      <c r="E10" s="28"/>
      <c r="F10" s="28"/>
      <c r="G10" s="28"/>
      <c r="H10" s="28"/>
    </row>
    <row r="12" customFormat="false" ht="45.75" hidden="false" customHeight="true" outlineLevel="0" collapsed="false">
      <c r="A12" s="10" t="s">
        <v>512</v>
      </c>
      <c r="B12" s="10" t="s">
        <v>513</v>
      </c>
      <c r="C12" s="10" t="s">
        <v>514</v>
      </c>
      <c r="D12" s="10" t="s">
        <v>515</v>
      </c>
      <c r="E12" s="10" t="s">
        <v>516</v>
      </c>
      <c r="F12" s="10" t="s">
        <v>517</v>
      </c>
      <c r="G12" s="10" t="s">
        <v>518</v>
      </c>
      <c r="H12" s="10" t="s">
        <v>519</v>
      </c>
    </row>
    <row r="13" customFormat="false" ht="15" hidden="false" customHeight="true" outlineLevel="0" collapsed="false">
      <c r="A13" s="32"/>
      <c r="B13" s="37"/>
      <c r="C13" s="12" t="str">
        <f aca="false">IF(OR($B$4="",$B$4=0,B13="",B13=0),"",ROUND((SUM($B$13:B13)-0.5*B13)/$B$4,4))</f>
        <v/>
      </c>
      <c r="D13" s="12" t="str">
        <f aca="false">IF(C13="","",ROUND(MAX(0,40*(1-C13)),2))</f>
        <v/>
      </c>
      <c r="E13" s="38"/>
      <c r="F13" s="12" t="str">
        <f aca="false">IF(B13="","",IF(OR(E13="Yes",E13="Auto (SSO/HMIS)"),10,0))</f>
        <v/>
      </c>
      <c r="G13" s="12" t="str">
        <f aca="false">IF(B13="","",$B$9)</f>
        <v/>
      </c>
      <c r="H13" s="11" t="str">
        <f aca="false">IF(B13="","",ROUND(D13+F13+G13,2))</f>
        <v/>
      </c>
    </row>
    <row r="14" customFormat="false" ht="15" hidden="false" customHeight="true" outlineLevel="0" collapsed="false">
      <c r="A14" s="32"/>
      <c r="B14" s="37"/>
      <c r="C14" s="12" t="str">
        <f aca="false">IF(OR($B$4="",$B$4=0,B14="",B14=0),"",ROUND((SUM($B$13:B14)-0.5*B14)/$B$4,4))</f>
        <v/>
      </c>
      <c r="D14" s="12" t="str">
        <f aca="false">IF(C14="","",ROUND(MAX(0,40*(1-C14)),2))</f>
        <v/>
      </c>
      <c r="E14" s="38"/>
      <c r="F14" s="12" t="str">
        <f aca="false">IF(B14="","",IF(OR(E14="Yes",E14="Auto (SSO/HMIS)"),10,0))</f>
        <v/>
      </c>
      <c r="G14" s="12" t="str">
        <f aca="false">IF(B14="","",$B$9)</f>
        <v/>
      </c>
      <c r="H14" s="11" t="str">
        <f aca="false">IF(B14="","",ROUND(D14+F14+G14,2))</f>
        <v/>
      </c>
    </row>
    <row r="15" customFormat="false" ht="15" hidden="false" customHeight="true" outlineLevel="0" collapsed="false">
      <c r="A15" s="32"/>
      <c r="B15" s="37"/>
      <c r="C15" s="12" t="str">
        <f aca="false">IF(OR($B$4="",$B$4=0,B15="",B15=0),"",ROUND((SUM($B$13:B15)-0.5*B15)/$B$4,4))</f>
        <v/>
      </c>
      <c r="D15" s="12" t="str">
        <f aca="false">IF(C15="","",ROUND(MAX(0,40*(1-C15)),2))</f>
        <v/>
      </c>
      <c r="E15" s="38"/>
      <c r="F15" s="12" t="str">
        <f aca="false">IF(B15="","",IF(OR(E15="Yes",E15="Auto (SSO/HMIS)"),10,0))</f>
        <v/>
      </c>
      <c r="G15" s="12" t="str">
        <f aca="false">IF(B15="","",$B$9)</f>
        <v/>
      </c>
      <c r="H15" s="11" t="str">
        <f aca="false">IF(B15="","",ROUND(D15+F15+G15,2))</f>
        <v/>
      </c>
    </row>
    <row r="16" customFormat="false" ht="15" hidden="false" customHeight="true" outlineLevel="0" collapsed="false">
      <c r="A16" s="32"/>
      <c r="B16" s="37"/>
      <c r="C16" s="12" t="str">
        <f aca="false">IF(OR($B$4="",$B$4=0,B16="",B16=0),"",ROUND((SUM($B$13:B16)-0.5*B16)/$B$4,4))</f>
        <v/>
      </c>
      <c r="D16" s="12" t="str">
        <f aca="false">IF(C16="","",ROUND(MAX(0,40*(1-C16)),2))</f>
        <v/>
      </c>
      <c r="E16" s="38"/>
      <c r="F16" s="12" t="str">
        <f aca="false">IF(B16="","",IF(OR(E16="Yes",E16="Auto (SSO/HMIS)"),10,0))</f>
        <v/>
      </c>
      <c r="G16" s="12" t="str">
        <f aca="false">IF(B16="","",$B$9)</f>
        <v/>
      </c>
      <c r="H16" s="11" t="str">
        <f aca="false">IF(B16="","",ROUND(D16+F16+G16,2))</f>
        <v/>
      </c>
    </row>
    <row r="17" customFormat="false" ht="15" hidden="false" customHeight="true" outlineLevel="0" collapsed="false">
      <c r="A17" s="32"/>
      <c r="B17" s="37"/>
      <c r="C17" s="12" t="str">
        <f aca="false">IF(OR($B$4="",$B$4=0,B17="",B17=0),"",ROUND((SUM($B$13:B17)-0.5*B17)/$B$4,4))</f>
        <v/>
      </c>
      <c r="D17" s="12" t="str">
        <f aca="false">IF(C17="","",ROUND(MAX(0,40*(1-C17)),2))</f>
        <v/>
      </c>
      <c r="E17" s="38"/>
      <c r="F17" s="12" t="str">
        <f aca="false">IF(B17="","",IF(OR(E17="Yes",E17="Auto (SSO/HMIS)"),10,0))</f>
        <v/>
      </c>
      <c r="G17" s="12" t="str">
        <f aca="false">IF(B17="","",$B$9)</f>
        <v/>
      </c>
      <c r="H17" s="11" t="str">
        <f aca="false">IF(B17="","",ROUND(D17+F17+G17,2))</f>
        <v/>
      </c>
    </row>
    <row r="18" customFormat="false" ht="15" hidden="false" customHeight="true" outlineLevel="0" collapsed="false">
      <c r="A18" s="32"/>
      <c r="B18" s="37"/>
      <c r="C18" s="12" t="str">
        <f aca="false">IF(OR($B$4="",$B$4=0,B18="",B18=0),"",ROUND((SUM($B$13:B18)-0.5*B18)/$B$4,4))</f>
        <v/>
      </c>
      <c r="D18" s="12" t="str">
        <f aca="false">IF(C18="","",ROUND(MAX(0,40*(1-C18)),2))</f>
        <v/>
      </c>
      <c r="E18" s="38"/>
      <c r="F18" s="12" t="str">
        <f aca="false">IF(B18="","",IF(OR(E18="Yes",E18="Auto (SSO/HMIS)"),10,0))</f>
        <v/>
      </c>
      <c r="G18" s="12" t="str">
        <f aca="false">IF(B18="","",$B$9)</f>
        <v/>
      </c>
      <c r="H18" s="11" t="str">
        <f aca="false">IF(B18="","",ROUND(D18+F18+G18,2))</f>
        <v/>
      </c>
    </row>
    <row r="19" customFormat="false" ht="15" hidden="false" customHeight="true" outlineLevel="0" collapsed="false">
      <c r="A19" s="32"/>
      <c r="B19" s="37"/>
      <c r="C19" s="12" t="str">
        <f aca="false">IF(OR($B$4="",$B$4=0,B19="",B19=0),"",ROUND((SUM($B$13:B19)-0.5*B19)/$B$4,4))</f>
        <v/>
      </c>
      <c r="D19" s="12" t="str">
        <f aca="false">IF(C19="","",ROUND(MAX(0,40*(1-C19)),2))</f>
        <v/>
      </c>
      <c r="E19" s="38"/>
      <c r="F19" s="12" t="str">
        <f aca="false">IF(B19="","",IF(OR(E19="Yes",E19="Auto (SSO/HMIS)"),10,0))</f>
        <v/>
      </c>
      <c r="G19" s="12" t="str">
        <f aca="false">IF(B19="","",$B$9)</f>
        <v/>
      </c>
      <c r="H19" s="11" t="str">
        <f aca="false">IF(B19="","",ROUND(D19+F19+G19,2))</f>
        <v/>
      </c>
    </row>
    <row r="20" customFormat="false" ht="15" hidden="false" customHeight="true" outlineLevel="0" collapsed="false">
      <c r="A20" s="32"/>
      <c r="B20" s="37"/>
      <c r="C20" s="12" t="str">
        <f aca="false">IF(OR($B$4="",$B$4=0,B20="",B20=0),"",ROUND((SUM($B$13:B20)-0.5*B20)/$B$4,4))</f>
        <v/>
      </c>
      <c r="D20" s="12" t="str">
        <f aca="false">IF(C20="","",ROUND(MAX(0,40*(1-C20)),2))</f>
        <v/>
      </c>
      <c r="E20" s="38"/>
      <c r="F20" s="12" t="str">
        <f aca="false">IF(B20="","",IF(OR(E20="Yes",E20="Auto (SSO/HMIS)"),10,0))</f>
        <v/>
      </c>
      <c r="G20" s="12" t="str">
        <f aca="false">IF(B20="","",$B$9)</f>
        <v/>
      </c>
      <c r="H20" s="11" t="str">
        <f aca="false">IF(B20="","",ROUND(D20+F20+G20,2))</f>
        <v/>
      </c>
    </row>
    <row r="21" customFormat="false" ht="15" hidden="false" customHeight="true" outlineLevel="0" collapsed="false">
      <c r="A21" s="32"/>
      <c r="B21" s="37"/>
      <c r="C21" s="12" t="str">
        <f aca="false">IF(OR($B$4="",$B$4=0,B21="",B21=0),"",ROUND((SUM($B$13:B21)-0.5*B21)/$B$4,4))</f>
        <v/>
      </c>
      <c r="D21" s="12" t="str">
        <f aca="false">IF(C21="","",ROUND(MAX(0,40*(1-C21)),2))</f>
        <v/>
      </c>
      <c r="E21" s="38"/>
      <c r="F21" s="12" t="str">
        <f aca="false">IF(B21="","",IF(OR(E21="Yes",E21="Auto (SSO/HMIS)"),10,0))</f>
        <v/>
      </c>
      <c r="G21" s="12" t="str">
        <f aca="false">IF(B21="","",$B$9)</f>
        <v/>
      </c>
      <c r="H21" s="11" t="str">
        <f aca="false">IF(B21="","",ROUND(D21+F21+G21,2))</f>
        <v/>
      </c>
    </row>
    <row r="22" customFormat="false" ht="15" hidden="false" customHeight="true" outlineLevel="0" collapsed="false">
      <c r="A22" s="32"/>
      <c r="B22" s="37"/>
      <c r="C22" s="12" t="str">
        <f aca="false">IF(OR($B$4="",$B$4=0,B22="",B22=0),"",ROUND((SUM($B$13:B22)-0.5*B22)/$B$4,4))</f>
        <v/>
      </c>
      <c r="D22" s="12" t="str">
        <f aca="false">IF(C22="","",ROUND(MAX(0,40*(1-C22)),2))</f>
        <v/>
      </c>
      <c r="E22" s="38"/>
      <c r="F22" s="12" t="str">
        <f aca="false">IF(B22="","",IF(OR(E22="Yes",E22="Auto (SSO/HMIS)"),10,0))</f>
        <v/>
      </c>
      <c r="G22" s="12" t="str">
        <f aca="false">IF(B22="","",$B$9)</f>
        <v/>
      </c>
      <c r="H22" s="11" t="str">
        <f aca="false">IF(B22="","",ROUND(D22+F22+G22,2))</f>
        <v/>
      </c>
    </row>
    <row r="23" customFormat="false" ht="15" hidden="false" customHeight="true" outlineLevel="0" collapsed="false">
      <c r="A23" s="32"/>
      <c r="B23" s="37"/>
      <c r="C23" s="12" t="str">
        <f aca="false">IF(OR($B$4="",$B$4=0,B23="",B23=0),"",ROUND((SUM($B$13:B23)-0.5*B23)/$B$4,4))</f>
        <v/>
      </c>
      <c r="D23" s="12" t="str">
        <f aca="false">IF(C23="","",ROUND(MAX(0,40*(1-C23)),2))</f>
        <v/>
      </c>
      <c r="E23" s="38"/>
      <c r="F23" s="12" t="str">
        <f aca="false">IF(B23="","",IF(OR(E23="Yes",E23="Auto (SSO/HMIS)"),10,0))</f>
        <v/>
      </c>
      <c r="G23" s="12" t="str">
        <f aca="false">IF(B23="","",$B$9)</f>
        <v/>
      </c>
      <c r="H23" s="11" t="str">
        <f aca="false">IF(B23="","",ROUND(D23+F23+G23,2))</f>
        <v/>
      </c>
    </row>
    <row r="24" customFormat="false" ht="15" hidden="false" customHeight="true" outlineLevel="0" collapsed="false">
      <c r="A24" s="32"/>
      <c r="B24" s="37"/>
      <c r="C24" s="12" t="str">
        <f aca="false">IF(OR($B$4="",$B$4=0,B24="",B24=0),"",ROUND((SUM($B$13:B24)-0.5*B24)/$B$4,4))</f>
        <v/>
      </c>
      <c r="D24" s="12" t="str">
        <f aca="false">IF(C24="","",ROUND(MAX(0,40*(1-C24)),2))</f>
        <v/>
      </c>
      <c r="E24" s="38"/>
      <c r="F24" s="12" t="str">
        <f aca="false">IF(B24="","",IF(OR(E24="Yes",E24="Auto (SSO/HMIS)"),10,0))</f>
        <v/>
      </c>
      <c r="G24" s="12" t="str">
        <f aca="false">IF(B24="","",$B$9)</f>
        <v/>
      </c>
      <c r="H24" s="11" t="str">
        <f aca="false">IF(B24="","",ROUND(D24+F24+G24,2))</f>
        <v/>
      </c>
    </row>
    <row r="25" customFormat="false" ht="15" hidden="false" customHeight="true" outlineLevel="0" collapsed="false">
      <c r="A25" s="32"/>
      <c r="B25" s="37"/>
      <c r="C25" s="12" t="str">
        <f aca="false">IF(OR($B$4="",$B$4=0,B25="",B25=0),"",ROUND((SUM($B$13:B25)-0.5*B25)/$B$4,4))</f>
        <v/>
      </c>
      <c r="D25" s="12" t="str">
        <f aca="false">IF(C25="","",ROUND(MAX(0,40*(1-C25)),2))</f>
        <v/>
      </c>
      <c r="E25" s="38"/>
      <c r="F25" s="12" t="str">
        <f aca="false">IF(B25="","",IF(OR(E25="Yes",E25="Auto (SSO/HMIS)"),10,0))</f>
        <v/>
      </c>
      <c r="G25" s="12" t="str">
        <f aca="false">IF(B25="","",$B$9)</f>
        <v/>
      </c>
      <c r="H25" s="11" t="str">
        <f aca="false">IF(B25="","",ROUND(D25+F25+G25,2))</f>
        <v/>
      </c>
    </row>
    <row r="26" customFormat="false" ht="15" hidden="false" customHeight="true" outlineLevel="0" collapsed="false">
      <c r="A26" s="32"/>
      <c r="B26" s="37"/>
      <c r="C26" s="12" t="str">
        <f aca="false">IF(OR($B$4="",$B$4=0,B26="",B26=0),"",ROUND((SUM($B$13:B26)-0.5*B26)/$B$4,4))</f>
        <v/>
      </c>
      <c r="D26" s="12" t="str">
        <f aca="false">IF(C26="","",ROUND(MAX(0,40*(1-C26)),2))</f>
        <v/>
      </c>
      <c r="E26" s="38"/>
      <c r="F26" s="12" t="str">
        <f aca="false">IF(B26="","",IF(OR(E26="Yes",E26="Auto (SSO/HMIS)"),10,0))</f>
        <v/>
      </c>
      <c r="G26" s="12" t="str">
        <f aca="false">IF(B26="","",$B$9)</f>
        <v/>
      </c>
      <c r="H26" s="11" t="str">
        <f aca="false">IF(B26="","",ROUND(D26+F26+G26,2))</f>
        <v/>
      </c>
    </row>
    <row r="27" customFormat="false" ht="15" hidden="false" customHeight="true" outlineLevel="0" collapsed="false">
      <c r="A27" s="32"/>
      <c r="B27" s="37"/>
      <c r="C27" s="12" t="str">
        <f aca="false">IF(OR($B$4="",$B$4=0,B27="",B27=0),"",ROUND((SUM($B$13:B27)-0.5*B27)/$B$4,4))</f>
        <v/>
      </c>
      <c r="D27" s="12" t="str">
        <f aca="false">IF(C27="","",ROUND(MAX(0,40*(1-C27)),2))</f>
        <v/>
      </c>
      <c r="E27" s="38"/>
      <c r="F27" s="12" t="str">
        <f aca="false">IF(B27="","",IF(OR(E27="Yes",E27="Auto (SSO/HMIS)"),10,0))</f>
        <v/>
      </c>
      <c r="G27" s="12" t="str">
        <f aca="false">IF(B27="","",$B$9)</f>
        <v/>
      </c>
      <c r="H27" s="11" t="str">
        <f aca="false">IF(B27="","",ROUND(D27+F27+G27,2))</f>
        <v/>
      </c>
    </row>
    <row r="29" customFormat="false" ht="15" hidden="false" customHeight="true" outlineLevel="0" collapsed="false">
      <c r="A29" s="28" t="s">
        <v>520</v>
      </c>
      <c r="B29" s="28"/>
      <c r="C29" s="28"/>
      <c r="D29" s="28"/>
      <c r="E29" s="28"/>
      <c r="F29" s="28"/>
      <c r="G29" s="28"/>
      <c r="H29" s="28"/>
    </row>
    <row r="30" customFormat="false" ht="15" hidden="false" customHeight="true" outlineLevel="0" collapsed="false">
      <c r="A30" s="28"/>
      <c r="B30" s="28"/>
      <c r="C30" s="28"/>
      <c r="D30" s="28"/>
      <c r="E30" s="28"/>
      <c r="F30" s="28"/>
      <c r="G30" s="28"/>
      <c r="H30" s="28"/>
    </row>
    <row r="31" customFormat="false" ht="15" hidden="false" customHeight="true" outlineLevel="0" collapsed="false">
      <c r="A31" s="28"/>
      <c r="B31" s="28"/>
      <c r="C31" s="28"/>
      <c r="D31" s="28"/>
      <c r="E31" s="28"/>
      <c r="F31" s="28"/>
      <c r="G31" s="28"/>
      <c r="H31" s="28"/>
    </row>
  </sheetData>
  <mergeCells count="2">
    <mergeCell ref="A10:H10"/>
    <mergeCell ref="A29:H31"/>
  </mergeCells>
  <dataValidations count="3">
    <dataValidation allowBlank="true" errorStyle="stop" operator="between" showDropDown="false" showErrorMessage="false" showInputMessage="false" sqref="B7" type="decimal">
      <formula1>0</formula1>
      <formula2>220</formula2>
    </dataValidation>
    <dataValidation allowBlank="false" errorStyle="stop" operator="between" showDropDown="false" showErrorMessage="false" showInputMessage="false" sqref="B8" type="list">
      <formula1>"Base only (score/200),Base + bonus (score/220)"</formula1>
      <formula2>0</formula2>
    </dataValidation>
    <dataValidation allowBlank="true" errorStyle="stop" operator="between" showDropDown="false" showErrorMessage="false" showInputMessage="false" sqref="E13:E27" type="list">
      <formula1>"Yes,No,Auto (SSO/HMIS)"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F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32"/>
    <col collapsed="false" customWidth="true" hidden="false" outlineLevel="0" max="2" min="2" style="1" width="58"/>
    <col collapsed="false" customWidth="true" hidden="false" outlineLevel="0" max="3" min="3" style="1" width="14"/>
    <col collapsed="false" customWidth="true" hidden="false" outlineLevel="0" max="4" min="4" style="1" width="11"/>
    <col collapsed="false" customWidth="true" hidden="false" outlineLevel="0" max="5" min="5" style="1" width="16"/>
    <col collapsed="false" customWidth="true" hidden="false" outlineLevel="0" max="6" min="6" style="1" width="26"/>
  </cols>
  <sheetData>
    <row r="1" customFormat="false" ht="15.75" hidden="false" customHeight="true" outlineLevel="0" collapsed="false">
      <c r="A1" s="15" t="s">
        <v>521</v>
      </c>
    </row>
    <row r="2" customFormat="false" ht="15" hidden="false" customHeight="true" outlineLevel="0" collapsed="false">
      <c r="A2" s="4" t="s">
        <v>522</v>
      </c>
    </row>
    <row r="4" customFormat="false" ht="15" hidden="false" customHeight="true" outlineLevel="0" collapsed="false">
      <c r="A4" s="10" t="s">
        <v>523</v>
      </c>
      <c r="B4" s="10" t="s">
        <v>524</v>
      </c>
      <c r="C4" s="10" t="s">
        <v>178</v>
      </c>
      <c r="D4" s="10" t="s">
        <v>500</v>
      </c>
      <c r="E4" s="10" t="s">
        <v>125</v>
      </c>
      <c r="F4" s="10" t="s">
        <v>525</v>
      </c>
    </row>
    <row r="5" customFormat="false" ht="15" hidden="false" customHeight="true" outlineLevel="0" collapsed="false">
      <c r="A5" s="17" t="s">
        <v>526</v>
      </c>
      <c r="B5" s="16"/>
      <c r="C5" s="16"/>
      <c r="D5" s="16"/>
      <c r="E5" s="16"/>
      <c r="F5" s="16"/>
    </row>
    <row r="6" customFormat="false" ht="15" hidden="false" customHeight="true" outlineLevel="0" collapsed="false">
      <c r="A6" s="6"/>
      <c r="B6" s="6" t="s">
        <v>527</v>
      </c>
      <c r="C6" s="32"/>
      <c r="D6" s="32"/>
      <c r="E6" s="33"/>
      <c r="F6" s="32"/>
    </row>
    <row r="7" customFormat="false" ht="15" hidden="false" customHeight="true" outlineLevel="0" collapsed="false">
      <c r="A7" s="6"/>
      <c r="B7" s="6" t="s">
        <v>528</v>
      </c>
      <c r="C7" s="32"/>
      <c r="D7" s="32"/>
      <c r="E7" s="33"/>
      <c r="F7" s="32"/>
    </row>
    <row r="8" customFormat="false" ht="15" hidden="false" customHeight="true" outlineLevel="0" collapsed="false">
      <c r="A8" s="6"/>
      <c r="B8" s="6" t="s">
        <v>529</v>
      </c>
      <c r="C8" s="32"/>
      <c r="D8" s="32"/>
      <c r="E8" s="33"/>
      <c r="F8" s="32"/>
    </row>
    <row r="9" customFormat="false" ht="15" hidden="false" customHeight="true" outlineLevel="0" collapsed="false">
      <c r="A9" s="6"/>
      <c r="B9" s="6" t="s">
        <v>530</v>
      </c>
      <c r="C9" s="32"/>
      <c r="D9" s="32"/>
      <c r="E9" s="33"/>
      <c r="F9" s="32"/>
    </row>
    <row r="10" customFormat="false" ht="23.25" hidden="false" customHeight="true" outlineLevel="0" collapsed="false">
      <c r="A10" s="6"/>
      <c r="B10" s="6" t="s">
        <v>531</v>
      </c>
      <c r="C10" s="32"/>
      <c r="D10" s="32"/>
      <c r="E10" s="33"/>
      <c r="F10" s="32"/>
    </row>
    <row r="11" customFormat="false" ht="15" hidden="false" customHeight="true" outlineLevel="0" collapsed="false">
      <c r="A11" s="6"/>
      <c r="B11" s="6" t="s">
        <v>532</v>
      </c>
      <c r="C11" s="32"/>
      <c r="D11" s="32"/>
      <c r="E11" s="33"/>
      <c r="F11" s="32"/>
    </row>
    <row r="12" customFormat="false" ht="23.25" hidden="false" customHeight="true" outlineLevel="0" collapsed="false">
      <c r="A12" s="17" t="s">
        <v>533</v>
      </c>
      <c r="B12" s="16"/>
      <c r="C12" s="16"/>
      <c r="D12" s="16"/>
      <c r="E12" s="16"/>
      <c r="F12" s="16"/>
    </row>
    <row r="13" customFormat="false" ht="23.25" hidden="false" customHeight="true" outlineLevel="0" collapsed="false">
      <c r="A13" s="6"/>
      <c r="B13" s="6" t="s">
        <v>534</v>
      </c>
      <c r="C13" s="32"/>
      <c r="D13" s="32"/>
      <c r="E13" s="33"/>
      <c r="F13" s="32"/>
    </row>
    <row r="14" customFormat="false" ht="23.25" hidden="false" customHeight="true" outlineLevel="0" collapsed="false">
      <c r="A14" s="6"/>
      <c r="B14" s="6" t="s">
        <v>535</v>
      </c>
      <c r="C14" s="32"/>
      <c r="D14" s="32"/>
      <c r="E14" s="33"/>
      <c r="F14" s="32"/>
    </row>
    <row r="15" customFormat="false" ht="23.25" hidden="false" customHeight="true" outlineLevel="0" collapsed="false">
      <c r="A15" s="6"/>
      <c r="B15" s="6" t="s">
        <v>536</v>
      </c>
      <c r="C15" s="32"/>
      <c r="D15" s="32"/>
      <c r="E15" s="33"/>
      <c r="F15" s="32"/>
    </row>
    <row r="16" customFormat="false" ht="15" hidden="false" customHeight="true" outlineLevel="0" collapsed="false">
      <c r="A16" s="6"/>
      <c r="B16" s="6" t="s">
        <v>537</v>
      </c>
      <c r="C16" s="32"/>
      <c r="D16" s="32"/>
      <c r="E16" s="33"/>
      <c r="F16" s="32"/>
    </row>
    <row r="17" customFormat="false" ht="23.25" hidden="false" customHeight="true" outlineLevel="0" collapsed="false">
      <c r="A17" s="6"/>
      <c r="B17" s="6" t="s">
        <v>538</v>
      </c>
      <c r="C17" s="32"/>
      <c r="D17" s="32"/>
      <c r="E17" s="33"/>
      <c r="F17" s="32"/>
    </row>
    <row r="18" customFormat="false" ht="23.25" hidden="false" customHeight="true" outlineLevel="0" collapsed="false">
      <c r="A18" s="6"/>
      <c r="B18" s="6" t="s">
        <v>539</v>
      </c>
      <c r="C18" s="32"/>
      <c r="D18" s="32"/>
      <c r="E18" s="33"/>
      <c r="F18" s="32"/>
    </row>
    <row r="19" customFormat="false" ht="23.25" hidden="false" customHeight="true" outlineLevel="0" collapsed="false">
      <c r="A19" s="6"/>
      <c r="B19" s="6" t="s">
        <v>540</v>
      </c>
      <c r="C19" s="32"/>
      <c r="D19" s="32"/>
      <c r="E19" s="33"/>
      <c r="F19" s="32"/>
    </row>
    <row r="20" customFormat="false" ht="23.25" hidden="false" customHeight="true" outlineLevel="0" collapsed="false">
      <c r="A20" s="17" t="s">
        <v>541</v>
      </c>
      <c r="B20" s="16"/>
      <c r="C20" s="16"/>
      <c r="D20" s="16"/>
      <c r="E20" s="16"/>
      <c r="F20" s="16"/>
    </row>
    <row r="21" customFormat="false" ht="15" hidden="false" customHeight="true" outlineLevel="0" collapsed="false">
      <c r="A21" s="6"/>
      <c r="B21" s="6" t="s">
        <v>542</v>
      </c>
      <c r="C21" s="32"/>
      <c r="D21" s="32"/>
      <c r="E21" s="33"/>
      <c r="F21" s="32"/>
    </row>
    <row r="22" customFormat="false" ht="23.25" hidden="false" customHeight="true" outlineLevel="0" collapsed="false">
      <c r="A22" s="6"/>
      <c r="B22" s="6" t="s">
        <v>543</v>
      </c>
      <c r="C22" s="32"/>
      <c r="D22" s="32"/>
      <c r="E22" s="33"/>
      <c r="F22" s="32"/>
    </row>
    <row r="23" customFormat="false" ht="15" hidden="false" customHeight="true" outlineLevel="0" collapsed="false">
      <c r="A23" s="6"/>
      <c r="B23" s="6" t="s">
        <v>544</v>
      </c>
      <c r="C23" s="32"/>
      <c r="D23" s="32"/>
      <c r="E23" s="33"/>
      <c r="F23" s="32"/>
    </row>
    <row r="24" customFormat="false" ht="15" hidden="false" customHeight="true" outlineLevel="0" collapsed="false">
      <c r="A24" s="17" t="s">
        <v>545</v>
      </c>
      <c r="B24" s="16"/>
      <c r="C24" s="16"/>
      <c r="D24" s="16"/>
      <c r="E24" s="16"/>
      <c r="F24" s="16"/>
    </row>
    <row r="25" customFormat="false" ht="15" hidden="false" customHeight="true" outlineLevel="0" collapsed="false">
      <c r="A25" s="6"/>
      <c r="B25" s="6" t="s">
        <v>546</v>
      </c>
      <c r="C25" s="32"/>
      <c r="D25" s="32"/>
      <c r="E25" s="33"/>
      <c r="F25" s="32"/>
    </row>
    <row r="26" customFormat="false" ht="15" hidden="false" customHeight="true" outlineLevel="0" collapsed="false">
      <c r="A26" s="6"/>
      <c r="B26" s="6" t="s">
        <v>547</v>
      </c>
      <c r="C26" s="32"/>
      <c r="D26" s="32"/>
      <c r="E26" s="33"/>
      <c r="F26" s="32"/>
    </row>
    <row r="27" customFormat="false" ht="23.25" hidden="false" customHeight="true" outlineLevel="0" collapsed="false">
      <c r="A27" s="6"/>
      <c r="B27" s="6" t="s">
        <v>548</v>
      </c>
      <c r="C27" s="32"/>
      <c r="D27" s="32"/>
      <c r="E27" s="33"/>
      <c r="F27" s="32"/>
    </row>
    <row r="28" customFormat="false" ht="15" hidden="false" customHeight="true" outlineLevel="0" collapsed="false">
      <c r="A28" s="6"/>
      <c r="B28" s="6" t="s">
        <v>549</v>
      </c>
      <c r="C28" s="32"/>
      <c r="D28" s="32"/>
      <c r="E28" s="33"/>
      <c r="F28" s="32"/>
    </row>
    <row r="29" customFormat="false" ht="15" hidden="false" customHeight="true" outlineLevel="0" collapsed="false">
      <c r="A29" s="6"/>
      <c r="B29" s="6" t="s">
        <v>550</v>
      </c>
      <c r="C29" s="32"/>
      <c r="D29" s="32"/>
      <c r="E29" s="33"/>
      <c r="F29" s="32"/>
    </row>
    <row r="30" customFormat="false" ht="23.25" hidden="false" customHeight="true" outlineLevel="0" collapsed="false">
      <c r="A30" s="17" t="s">
        <v>551</v>
      </c>
      <c r="B30" s="16"/>
      <c r="C30" s="16"/>
      <c r="D30" s="16"/>
      <c r="E30" s="16"/>
      <c r="F30" s="16"/>
    </row>
    <row r="31" customFormat="false" ht="23.25" hidden="false" customHeight="true" outlineLevel="0" collapsed="false">
      <c r="A31" s="6"/>
      <c r="B31" s="6" t="s">
        <v>552</v>
      </c>
      <c r="C31" s="32"/>
      <c r="D31" s="32"/>
      <c r="E31" s="33"/>
      <c r="F31" s="32"/>
    </row>
    <row r="32" customFormat="false" ht="23.25" hidden="false" customHeight="true" outlineLevel="0" collapsed="false">
      <c r="A32" s="17" t="s">
        <v>553</v>
      </c>
      <c r="B32" s="16"/>
      <c r="C32" s="16"/>
      <c r="D32" s="16"/>
      <c r="E32" s="16"/>
      <c r="F32" s="16"/>
    </row>
    <row r="33" customFormat="false" ht="15" hidden="false" customHeight="true" outlineLevel="0" collapsed="false">
      <c r="A33" s="6"/>
      <c r="B33" s="6" t="s">
        <v>554</v>
      </c>
      <c r="C33" s="32"/>
      <c r="D33" s="32"/>
      <c r="E33" s="33"/>
      <c r="F33" s="32"/>
    </row>
    <row r="34" customFormat="false" ht="15" hidden="false" customHeight="true" outlineLevel="0" collapsed="false">
      <c r="A34" s="6"/>
      <c r="B34" s="6" t="s">
        <v>555</v>
      </c>
      <c r="C34" s="32"/>
      <c r="D34" s="32"/>
      <c r="E34" s="33"/>
      <c r="F34" s="32"/>
    </row>
    <row r="35" customFormat="false" ht="23.25" hidden="false" customHeight="true" outlineLevel="0" collapsed="false">
      <c r="A35" s="17" t="s">
        <v>556</v>
      </c>
      <c r="B35" s="16"/>
      <c r="C35" s="16"/>
      <c r="D35" s="16"/>
      <c r="E35" s="16"/>
      <c r="F35" s="16"/>
    </row>
    <row r="36" customFormat="false" ht="23.25" hidden="false" customHeight="true" outlineLevel="0" collapsed="false">
      <c r="A36" s="6"/>
      <c r="B36" s="6" t="s">
        <v>557</v>
      </c>
      <c r="C36" s="32"/>
      <c r="D36" s="32"/>
      <c r="E36" s="33"/>
      <c r="F36" s="32"/>
    </row>
    <row r="37" customFormat="false" ht="23.25" hidden="false" customHeight="true" outlineLevel="0" collapsed="false">
      <c r="A37" s="17" t="s">
        <v>558</v>
      </c>
      <c r="B37" s="16"/>
      <c r="C37" s="16"/>
      <c r="D37" s="16"/>
      <c r="E37" s="16"/>
      <c r="F37" s="16"/>
    </row>
    <row r="38" customFormat="false" ht="15" hidden="false" customHeight="true" outlineLevel="0" collapsed="false">
      <c r="A38" s="6"/>
      <c r="B38" s="6" t="s">
        <v>559</v>
      </c>
      <c r="C38" s="32"/>
      <c r="D38" s="32"/>
      <c r="E38" s="33"/>
      <c r="F38" s="32"/>
    </row>
    <row r="39" customFormat="false" ht="15" hidden="false" customHeight="true" outlineLevel="0" collapsed="false">
      <c r="A39" s="6"/>
      <c r="B39" s="6" t="s">
        <v>560</v>
      </c>
      <c r="C39" s="32"/>
      <c r="D39" s="32"/>
      <c r="E39" s="33"/>
      <c r="F39" s="32"/>
    </row>
    <row r="40" customFormat="false" ht="23.25" hidden="false" customHeight="true" outlineLevel="0" collapsed="false">
      <c r="A40" s="6"/>
      <c r="B40" s="6" t="s">
        <v>561</v>
      </c>
      <c r="C40" s="32"/>
      <c r="D40" s="32"/>
      <c r="E40" s="33"/>
      <c r="F40" s="32"/>
    </row>
    <row r="41" customFormat="false" ht="23.25" hidden="false" customHeight="true" outlineLevel="0" collapsed="false">
      <c r="A41" s="6"/>
      <c r="B41" s="6" t="s">
        <v>562</v>
      </c>
      <c r="C41" s="32"/>
      <c r="D41" s="32"/>
      <c r="E41" s="33"/>
      <c r="F41" s="32"/>
    </row>
    <row r="42" customFormat="false" ht="15" hidden="false" customHeight="true" outlineLevel="0" collapsed="false">
      <c r="A42" s="17" t="s">
        <v>563</v>
      </c>
      <c r="B42" s="16"/>
      <c r="C42" s="16"/>
      <c r="D42" s="16"/>
      <c r="E42" s="16"/>
      <c r="F42" s="16"/>
    </row>
    <row r="43" customFormat="false" ht="23.25" hidden="false" customHeight="true" outlineLevel="0" collapsed="false">
      <c r="A43" s="6"/>
      <c r="B43" s="6" t="s">
        <v>564</v>
      </c>
      <c r="C43" s="32"/>
      <c r="D43" s="32"/>
      <c r="E43" s="33"/>
      <c r="F43" s="32"/>
    </row>
    <row r="44" customFormat="false" ht="15" hidden="false" customHeight="true" outlineLevel="0" collapsed="false">
      <c r="A44" s="17" t="s">
        <v>565</v>
      </c>
      <c r="B44" s="16"/>
      <c r="C44" s="16"/>
      <c r="D44" s="16"/>
      <c r="E44" s="16"/>
      <c r="F44" s="16"/>
    </row>
    <row r="45" customFormat="false" ht="15" hidden="false" customHeight="true" outlineLevel="0" collapsed="false">
      <c r="A45" s="6"/>
      <c r="B45" s="6" t="s">
        <v>566</v>
      </c>
      <c r="C45" s="32"/>
      <c r="D45" s="32"/>
      <c r="E45" s="33"/>
      <c r="F45" s="32"/>
    </row>
    <row r="46" customFormat="false" ht="15" hidden="false" customHeight="true" outlineLevel="0" collapsed="false">
      <c r="A46" s="6"/>
      <c r="B46" s="6" t="s">
        <v>567</v>
      </c>
      <c r="C46" s="32"/>
      <c r="D46" s="32"/>
      <c r="E46" s="33"/>
      <c r="F46" s="32"/>
    </row>
    <row r="47" customFormat="false" ht="23.25" hidden="false" customHeight="true" outlineLevel="0" collapsed="false">
      <c r="A47" s="17" t="s">
        <v>568</v>
      </c>
      <c r="B47" s="16"/>
      <c r="C47" s="16"/>
      <c r="D47" s="16"/>
      <c r="E47" s="16"/>
      <c r="F47" s="16"/>
    </row>
    <row r="48" customFormat="false" ht="23.25" hidden="false" customHeight="true" outlineLevel="0" collapsed="false">
      <c r="A48" s="6"/>
      <c r="B48" s="6" t="s">
        <v>569</v>
      </c>
      <c r="C48" s="32"/>
      <c r="D48" s="32"/>
      <c r="E48" s="33"/>
      <c r="F48" s="32"/>
    </row>
    <row r="49" customFormat="false" ht="15" hidden="false" customHeight="true" outlineLevel="0" collapsed="false">
      <c r="A49" s="6"/>
      <c r="B49" s="6" t="s">
        <v>570</v>
      </c>
      <c r="C49" s="32"/>
      <c r="D49" s="32"/>
      <c r="E49" s="33"/>
      <c r="F49" s="32"/>
    </row>
    <row r="50" customFormat="false" ht="15" hidden="false" customHeight="true" outlineLevel="0" collapsed="false">
      <c r="A50" s="6"/>
      <c r="B50" s="6" t="s">
        <v>571</v>
      </c>
      <c r="C50" s="32"/>
      <c r="D50" s="32"/>
      <c r="E50" s="33"/>
      <c r="F50" s="32"/>
    </row>
    <row r="51" customFormat="false" ht="15" hidden="false" customHeight="true" outlineLevel="0" collapsed="false">
      <c r="A51" s="6"/>
      <c r="B51" s="6" t="s">
        <v>572</v>
      </c>
      <c r="C51" s="32"/>
      <c r="D51" s="32"/>
      <c r="E51" s="33"/>
      <c r="F51" s="32"/>
    </row>
    <row r="52" customFormat="false" ht="15" hidden="false" customHeight="true" outlineLevel="0" collapsed="false">
      <c r="A52" s="6"/>
      <c r="B52" s="6" t="s">
        <v>573</v>
      </c>
      <c r="C52" s="32"/>
      <c r="D52" s="32"/>
      <c r="E52" s="33"/>
      <c r="F52" s="32"/>
    </row>
    <row r="53" customFormat="false" ht="15" hidden="false" customHeight="true" outlineLevel="0" collapsed="false">
      <c r="A53" s="6"/>
      <c r="B53" s="6" t="s">
        <v>574</v>
      </c>
      <c r="C53" s="32"/>
      <c r="D53" s="32"/>
      <c r="E53" s="33"/>
      <c r="F53" s="32"/>
    </row>
    <row r="54" customFormat="false" ht="23.25" hidden="false" customHeight="true" outlineLevel="0" collapsed="false">
      <c r="A54" s="6"/>
      <c r="B54" s="6" t="s">
        <v>575</v>
      </c>
      <c r="C54" s="32"/>
      <c r="D54" s="32"/>
      <c r="E54" s="33"/>
      <c r="F54" s="32"/>
    </row>
    <row r="55" customFormat="false" ht="23.25" hidden="false" customHeight="true" outlineLevel="0" collapsed="false">
      <c r="A55" s="6"/>
      <c r="B55" s="6" t="s">
        <v>576</v>
      </c>
      <c r="C55" s="32"/>
      <c r="D55" s="32"/>
      <c r="E55" s="33"/>
      <c r="F55" s="32"/>
    </row>
    <row r="56" customFormat="false" ht="15" hidden="false" customHeight="true" outlineLevel="0" collapsed="false">
      <c r="A56" s="17" t="s">
        <v>577</v>
      </c>
      <c r="B56" s="16"/>
      <c r="C56" s="16"/>
      <c r="D56" s="16"/>
      <c r="E56" s="16"/>
      <c r="F56" s="16"/>
    </row>
    <row r="57" customFormat="false" ht="15" hidden="false" customHeight="true" outlineLevel="0" collapsed="false">
      <c r="A57" s="6"/>
      <c r="B57" s="6" t="s">
        <v>578</v>
      </c>
      <c r="C57" s="32"/>
      <c r="D57" s="32"/>
      <c r="E57" s="33"/>
      <c r="F57" s="32"/>
    </row>
    <row r="58" customFormat="false" ht="15" hidden="false" customHeight="true" outlineLevel="0" collapsed="false">
      <c r="A58" s="17" t="s">
        <v>579</v>
      </c>
      <c r="B58" s="16"/>
      <c r="C58" s="16"/>
      <c r="D58" s="16"/>
      <c r="E58" s="16"/>
      <c r="F58" s="16"/>
    </row>
    <row r="59" customFormat="false" ht="15" hidden="false" customHeight="true" outlineLevel="0" collapsed="false">
      <c r="A59" s="6"/>
      <c r="B59" s="6" t="s">
        <v>580</v>
      </c>
      <c r="C59" s="32"/>
      <c r="D59" s="32"/>
      <c r="E59" s="33"/>
      <c r="F59" s="32"/>
    </row>
    <row r="60" customFormat="false" ht="23.25" hidden="false" customHeight="true" outlineLevel="0" collapsed="false">
      <c r="A60" s="6"/>
      <c r="B60" s="6" t="s">
        <v>581</v>
      </c>
      <c r="C60" s="32"/>
      <c r="D60" s="32"/>
      <c r="E60" s="33"/>
      <c r="F60" s="32"/>
    </row>
    <row r="61" customFormat="false" ht="23.25" hidden="false" customHeight="true" outlineLevel="0" collapsed="false">
      <c r="A61" s="6"/>
      <c r="B61" s="6" t="s">
        <v>582</v>
      </c>
      <c r="C61" s="32"/>
      <c r="D61" s="32"/>
      <c r="E61" s="33"/>
      <c r="F61" s="32"/>
    </row>
    <row r="62" customFormat="false" ht="15" hidden="false" customHeight="true" outlineLevel="0" collapsed="false">
      <c r="A62" s="6"/>
      <c r="B62" s="6" t="s">
        <v>583</v>
      </c>
      <c r="C62" s="32"/>
      <c r="D62" s="32"/>
      <c r="E62" s="33"/>
      <c r="F62" s="32"/>
    </row>
    <row r="63" customFormat="false" ht="23.25" hidden="false" customHeight="true" outlineLevel="0" collapsed="false">
      <c r="A63" s="17" t="s">
        <v>584</v>
      </c>
      <c r="B63" s="16"/>
      <c r="C63" s="16"/>
      <c r="D63" s="16"/>
      <c r="E63" s="16"/>
      <c r="F63" s="16"/>
    </row>
    <row r="64" customFormat="false" ht="23.25" hidden="false" customHeight="true" outlineLevel="0" collapsed="false">
      <c r="A64" s="6"/>
      <c r="B64" s="6" t="s">
        <v>585</v>
      </c>
      <c r="C64" s="32"/>
      <c r="D64" s="32"/>
      <c r="E64" s="33"/>
      <c r="F64" s="32"/>
    </row>
    <row r="65" customFormat="false" ht="15" hidden="false" customHeight="true" outlineLevel="0" collapsed="false">
      <c r="A65" s="6"/>
      <c r="B65" s="6" t="s">
        <v>586</v>
      </c>
      <c r="C65" s="32"/>
      <c r="D65" s="32"/>
      <c r="E65" s="33"/>
      <c r="F65" s="32"/>
    </row>
  </sheetData>
  <conditionalFormatting sqref="E5:E65">
    <cfRule type="cellIs" priority="2" operator="equal" aboveAverage="0" equalAverage="0" bottom="0" percent="0" rank="0" text="" dxfId="0">
      <formula>"Uploaded to e-snaps"</formula>
    </cfRule>
    <cfRule type="cellIs" priority="3" operator="equal" aboveAverage="0" equalAverage="0" bottom="0" percent="0" rank="0" text="" dxfId="1">
      <formula>"In hand"</formula>
    </cfRule>
  </conditionalFormatting>
  <dataValidations count="1">
    <dataValidation allowBlank="true" errorStyle="stop" operator="between" showDropDown="false" showErrorMessage="false" showInputMessage="false" sqref="E6:E11 E13:E19 E21:E23 E25:E29 E31 E33:E34 E36 E38:E41 E43 E45:E46 E48:E55 E57 E59:E62 E64:E65" type="list">
      <formula1>"Not started,Requested,In hand,Final,Uploaded to e-snaps"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2026-06-10T15:43:35Z</dcterms:created>
  <dc:creator>openpyxl</dc:creator>
  <dc:description/>
  <dc:language>en-US</dc:language>
  <cp:lastModifiedBy/>
  <dcterms:modified xsi:type="dcterms:W3CDTF">2026-07-01T21:50:12Z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0x010100A46313C1CB05514B84AA55AB377B22FF</vt:lpwstr>
  </property>
</Properties>
</file>